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730" windowHeight="11760"/>
  </bookViews>
  <sheets>
    <sheet name="Садик 200 для таблички - Объект" sheetId="1" r:id="rId1"/>
  </sheets>
  <definedNames>
    <definedName name="_xlnm.Print_Titles" localSheetId="0">'Садик 200 для таблички - Объект'!#REF!</definedName>
    <definedName name="_xlnm.Print_Area" localSheetId="0">'Садик 200 для таблички - Объект'!$A$1:$R$78</definedName>
  </definedNames>
  <calcPr calcId="125725"/>
</workbook>
</file>

<file path=xl/calcChain.xml><?xml version="1.0" encoding="utf-8"?>
<calcChain xmlns="http://schemas.openxmlformats.org/spreadsheetml/2006/main">
  <c r="S18" i="1"/>
  <c r="O47"/>
  <c r="Q47"/>
  <c r="R47"/>
  <c r="N47"/>
  <c r="M47"/>
  <c r="P46"/>
  <c r="P47" s="1"/>
  <c r="R41"/>
  <c r="Q41"/>
  <c r="P41"/>
  <c r="O41"/>
  <c r="N41"/>
  <c r="M41"/>
  <c r="P43"/>
  <c r="P44" s="1"/>
  <c r="R44"/>
  <c r="Q44"/>
  <c r="O44"/>
  <c r="N44"/>
  <c r="M44"/>
  <c r="L75"/>
  <c r="L45"/>
  <c r="L39"/>
  <c r="L30"/>
  <c r="L72"/>
  <c r="L69"/>
  <c r="L66"/>
  <c r="L63"/>
  <c r="L60"/>
  <c r="L57"/>
  <c r="L54"/>
  <c r="L51"/>
  <c r="L48"/>
  <c r="L42"/>
  <c r="L36"/>
  <c r="L33"/>
  <c r="L27"/>
  <c r="L24"/>
  <c r="L21"/>
  <c r="L18"/>
  <c r="L15"/>
  <c r="L12"/>
  <c r="L9"/>
  <c r="L6"/>
  <c r="N74"/>
  <c r="O74"/>
  <c r="P74"/>
  <c r="Q74"/>
  <c r="R74"/>
  <c r="M74"/>
  <c r="N71"/>
  <c r="O71"/>
  <c r="P71"/>
  <c r="Q71"/>
  <c r="R71"/>
  <c r="M71"/>
  <c r="N68"/>
  <c r="O68"/>
  <c r="P68"/>
  <c r="Q68"/>
  <c r="R68"/>
  <c r="M68"/>
  <c r="N65"/>
  <c r="O65"/>
  <c r="P65"/>
  <c r="Q65"/>
  <c r="R65"/>
  <c r="M65"/>
  <c r="N62"/>
  <c r="O62"/>
  <c r="P62"/>
  <c r="Q62"/>
  <c r="R62"/>
  <c r="M62"/>
  <c r="N59"/>
  <c r="O59"/>
  <c r="P59"/>
  <c r="Q59"/>
  <c r="R59"/>
  <c r="M59"/>
  <c r="N56"/>
  <c r="O56"/>
  <c r="P56"/>
  <c r="Q56"/>
  <c r="R56"/>
  <c r="M56"/>
  <c r="N53"/>
  <c r="O53"/>
  <c r="P53"/>
  <c r="Q53"/>
  <c r="R53"/>
  <c r="M53"/>
  <c r="N50"/>
  <c r="O50"/>
  <c r="P50"/>
  <c r="Q50"/>
  <c r="R50"/>
  <c r="M50"/>
  <c r="P49"/>
  <c r="N38"/>
  <c r="O38"/>
  <c r="Q38"/>
  <c r="R38"/>
  <c r="M38"/>
  <c r="P37"/>
  <c r="P38" s="1"/>
  <c r="N35"/>
  <c r="O35"/>
  <c r="Q35"/>
  <c r="R35"/>
  <c r="M35"/>
  <c r="P34"/>
  <c r="N32"/>
  <c r="O32"/>
  <c r="Q32"/>
  <c r="R32"/>
  <c r="M32"/>
  <c r="P31"/>
  <c r="N29"/>
  <c r="O29"/>
  <c r="Q29"/>
  <c r="R29"/>
  <c r="M29"/>
  <c r="P28"/>
  <c r="N26"/>
  <c r="O26"/>
  <c r="Q26"/>
  <c r="R26"/>
  <c r="M26"/>
  <c r="P25"/>
  <c r="N23"/>
  <c r="O23"/>
  <c r="P23"/>
  <c r="Q23"/>
  <c r="R23"/>
  <c r="M23"/>
  <c r="N20"/>
  <c r="O20"/>
  <c r="Q20"/>
  <c r="R20"/>
  <c r="M20"/>
  <c r="P19"/>
  <c r="P18"/>
  <c r="N17"/>
  <c r="O17"/>
  <c r="P17"/>
  <c r="Q17"/>
  <c r="R17"/>
  <c r="M17"/>
  <c r="N14"/>
  <c r="O14"/>
  <c r="P14"/>
  <c r="Q14"/>
  <c r="R14"/>
  <c r="M14"/>
  <c r="R11"/>
  <c r="N11"/>
  <c r="O11"/>
  <c r="P11"/>
  <c r="Q11"/>
  <c r="M11"/>
  <c r="P48"/>
  <c r="P42"/>
  <c r="P33"/>
  <c r="P30"/>
  <c r="P32" s="1"/>
  <c r="P27"/>
  <c r="S27" s="1"/>
  <c r="P24"/>
  <c r="S24" s="1"/>
  <c r="N8"/>
  <c r="O8"/>
  <c r="P8"/>
  <c r="Q8"/>
  <c r="R8"/>
  <c r="M8"/>
  <c r="P35" l="1"/>
  <c r="P20"/>
  <c r="L78"/>
  <c r="P26"/>
  <c r="P29"/>
  <c r="F78"/>
  <c r="G78"/>
  <c r="H78"/>
  <c r="I78"/>
  <c r="J78"/>
  <c r="K78"/>
  <c r="E78" l="1"/>
  <c r="D78"/>
</calcChain>
</file>

<file path=xl/sharedStrings.xml><?xml version="1.0" encoding="utf-8"?>
<sst xmlns="http://schemas.openxmlformats.org/spreadsheetml/2006/main" count="135" uniqueCount="89">
  <si>
    <t>(наименование стройки)</t>
  </si>
  <si>
    <t>Локальные сметы (расчеты)</t>
  </si>
  <si>
    <t>1</t>
  </si>
  <si>
    <t>01-01-01</t>
  </si>
  <si>
    <t>2</t>
  </si>
  <si>
    <t>01-01-02</t>
  </si>
  <si>
    <t>3</t>
  </si>
  <si>
    <t>02-01-01</t>
  </si>
  <si>
    <t>4</t>
  </si>
  <si>
    <t>02-01-02</t>
  </si>
  <si>
    <t>5</t>
  </si>
  <si>
    <t>02-01-03</t>
  </si>
  <si>
    <t>6</t>
  </si>
  <si>
    <t>02-01-04</t>
  </si>
  <si>
    <t>7</t>
  </si>
  <si>
    <t>02-01-05</t>
  </si>
  <si>
    <t>8</t>
  </si>
  <si>
    <t>02-01-06</t>
  </si>
  <si>
    <t>9</t>
  </si>
  <si>
    <t>02-01-07</t>
  </si>
  <si>
    <t>10</t>
  </si>
  <si>
    <t>02-01-08</t>
  </si>
  <si>
    <t>11</t>
  </si>
  <si>
    <t>02-01-09</t>
  </si>
  <si>
    <t>12</t>
  </si>
  <si>
    <t>02-01-10</t>
  </si>
  <si>
    <t>13</t>
  </si>
  <si>
    <t>02-01-11</t>
  </si>
  <si>
    <t>14</t>
  </si>
  <si>
    <t>02-01-12</t>
  </si>
  <si>
    <t>15</t>
  </si>
  <si>
    <t>02-01-13</t>
  </si>
  <si>
    <t>16</t>
  </si>
  <si>
    <t>02-01-14</t>
  </si>
  <si>
    <t>17</t>
  </si>
  <si>
    <t>04-01-01</t>
  </si>
  <si>
    <t>18</t>
  </si>
  <si>
    <t>05-01-01</t>
  </si>
  <si>
    <t>19</t>
  </si>
  <si>
    <t>06-01-01</t>
  </si>
  <si>
    <t>20</t>
  </si>
  <si>
    <t>06-01-02</t>
  </si>
  <si>
    <t>21</t>
  </si>
  <si>
    <t>06-01-03</t>
  </si>
  <si>
    <t>22</t>
  </si>
  <si>
    <t>07-01-01</t>
  </si>
  <si>
    <t>23</t>
  </si>
  <si>
    <t>07-01-02</t>
  </si>
  <si>
    <t>24</t>
  </si>
  <si>
    <t>09-01-01</t>
  </si>
  <si>
    <t>Итого "Локальные сметы (расчеты)"</t>
  </si>
  <si>
    <t>Детский сад на 200 мест в г.о. Красногорск, Ильинский тупик</t>
  </si>
  <si>
    <t>ГЭСН</t>
  </si>
  <si>
    <t>% изменения (+ увеличение
- уменьшение)</t>
  </si>
  <si>
    <t>Оплата труда
(+ увеличение
- уменьшение)</t>
  </si>
  <si>
    <t>Экспл.машин и механизмов
(+ увеличение
- уменьшение)</t>
  </si>
  <si>
    <t>Оплата труда машинистов
(+ увеличение
- уменьшение)</t>
  </si>
  <si>
    <t>Материалы
(+ увеличение
- уменьшение)</t>
  </si>
  <si>
    <t>НР
(+ увеличение
- уменьшение)</t>
  </si>
  <si>
    <t>СП
(+ увеличение
- уменьшение)</t>
  </si>
  <si>
    <t>ГЭСН (Ресурсно-индексный метод)</t>
  </si>
  <si>
    <t>Демонтаж (базисно-индексный метод)</t>
  </si>
  <si>
    <t>Подготовительный этап (базисно-индексный метод)</t>
  </si>
  <si>
    <t>Конструктивные решения (базисно-индексный метод)</t>
  </si>
  <si>
    <t>Архитектурные рашения (базисно-индексный метод)</t>
  </si>
  <si>
    <t>Система электрооборудования и электроосвещения  (базисно-индексный метод)</t>
  </si>
  <si>
    <t>Отопление  (базисно-индексный метод)</t>
  </si>
  <si>
    <t>Внутренние системы водоснабжения  (базисно-индексный метод)</t>
  </si>
  <si>
    <t>Внутренние системы водоотведения  (базисно-индексный метод)</t>
  </si>
  <si>
    <t>Вентиляция и кондиционирование воздуха  (базисно-индексный метод)</t>
  </si>
  <si>
    <t>Вертикальный транспорт  (базисно-индексный метод)</t>
  </si>
  <si>
    <t>Индивидуальный  тепловой пункт  (базисно-индексный метод)</t>
  </si>
  <si>
    <t>Автоматическая пожарная сигнализация (АПС)  (базисно-индексный метод)</t>
  </si>
  <si>
    <t>Охранно-защитная дератизационная система (ОЗДС)  (базисно-индексный метод)</t>
  </si>
  <si>
    <t>Сети связи  (базисно-индексный метод)</t>
  </si>
  <si>
    <t>Технологические решения.  (базисно-индексный метод)</t>
  </si>
  <si>
    <t>Земляные работы  (базисно-индексный метод)</t>
  </si>
  <si>
    <t>Наружное электроосвещение  (базисно-индексный метод)</t>
  </si>
  <si>
    <t>Наружные сети связи  (базисно-индексный метод)</t>
  </si>
  <si>
    <t>Наружная сеть водоснабжения  (базисно-индексный метод)</t>
  </si>
  <si>
    <t>Наружная сеть водоотведения  (базисно-индексный метод)</t>
  </si>
  <si>
    <t>Наружные тепловые сети  (базисно-индексный метод)</t>
  </si>
  <si>
    <t>Благоустройство  (базисно-индексный метод)</t>
  </si>
  <si>
    <t>Благоустройство (навесы и ограждение территории)  (базисно-индексный метод)</t>
  </si>
  <si>
    <t>Утилизация мусора  (базисно-индексный метод)</t>
  </si>
  <si>
    <t>разница
 (+ увеличение
- уменьшение)</t>
  </si>
  <si>
    <t>Сравнительная таблица сметной стоимости строительства объекта</t>
  </si>
  <si>
    <t xml:space="preserve">Объект: </t>
  </si>
  <si>
    <t>ТСНБ-2001 МО, ноябрь 2022 г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</si>
</sst>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"/>
  </numFmts>
  <fonts count="18">
    <font>
      <sz val="11"/>
      <name val="Calibri"/>
      <charset val="1"/>
    </font>
    <font>
      <sz val="11"/>
      <color rgb="FF000000"/>
      <name val="Arial"/>
      <charset val="204"/>
    </font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name val="Calibri"/>
      <charset val="1"/>
    </font>
    <font>
      <b/>
      <i/>
      <sz val="8"/>
      <color rgb="FF00000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Calibri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gray0625"/>
    </fill>
  </fills>
  <borders count="3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21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wrapText="1"/>
    </xf>
    <xf numFmtId="4" fontId="3" fillId="0" borderId="2" xfId="0" applyNumberFormat="1" applyFont="1" applyFill="1" applyBorder="1" applyAlignment="1" applyProtection="1">
      <alignment horizontal="right" vertical="top" wrapText="1"/>
    </xf>
    <xf numFmtId="2" fontId="3" fillId="0" borderId="2" xfId="0" applyNumberFormat="1" applyFont="1" applyFill="1" applyBorder="1" applyAlignment="1" applyProtection="1">
      <alignment horizontal="right" vertical="top" wrapText="1"/>
    </xf>
    <xf numFmtId="164" fontId="3" fillId="0" borderId="2" xfId="0" applyNumberFormat="1" applyFont="1" applyFill="1" applyBorder="1" applyAlignment="1" applyProtection="1">
      <alignment horizontal="right" vertical="top" wrapText="1"/>
    </xf>
    <xf numFmtId="4" fontId="3" fillId="0" borderId="2" xfId="1" applyNumberFormat="1" applyFont="1" applyFill="1" applyBorder="1" applyAlignment="1" applyProtection="1">
      <alignment horizontal="right" vertical="top" wrapText="1"/>
    </xf>
    <xf numFmtId="4" fontId="3" fillId="2" borderId="2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4" fontId="3" fillId="0" borderId="3" xfId="0" applyNumberFormat="1" applyFont="1" applyFill="1" applyBorder="1" applyAlignment="1" applyProtection="1">
      <alignment horizontal="right" vertical="top" wrapText="1"/>
    </xf>
    <xf numFmtId="0" fontId="8" fillId="0" borderId="2" xfId="0" applyNumberFormat="1" applyFont="1" applyFill="1" applyBorder="1" applyAlignment="1" applyProtection="1">
      <alignment horizontal="left" vertical="top" wrapText="1"/>
    </xf>
    <xf numFmtId="4" fontId="3" fillId="0" borderId="15" xfId="0" applyNumberFormat="1" applyFont="1" applyFill="1" applyBorder="1" applyAlignment="1" applyProtection="1">
      <alignment horizontal="right" vertical="top" wrapText="1"/>
    </xf>
    <xf numFmtId="0" fontId="3" fillId="0" borderId="16" xfId="0" applyNumberFormat="1" applyFont="1" applyFill="1" applyBorder="1" applyAlignment="1" applyProtection="1">
      <alignment wrapText="1"/>
    </xf>
    <xf numFmtId="0" fontId="5" fillId="0" borderId="16" xfId="0" applyNumberFormat="1" applyFont="1" applyFill="1" applyBorder="1" applyAlignment="1" applyProtection="1">
      <alignment wrapText="1"/>
    </xf>
    <xf numFmtId="4" fontId="3" fillId="0" borderId="5" xfId="0" applyNumberFormat="1" applyFont="1" applyFill="1" applyBorder="1" applyAlignment="1" applyProtection="1">
      <alignment horizontal="right" vertical="top" wrapText="1"/>
    </xf>
    <xf numFmtId="0" fontId="3" fillId="0" borderId="16" xfId="0" applyNumberFormat="1" applyFont="1" applyFill="1" applyBorder="1" applyAlignment="1" applyProtection="1"/>
    <xf numFmtId="4" fontId="3" fillId="0" borderId="10" xfId="0" applyNumberFormat="1" applyFont="1" applyFill="1" applyBorder="1" applyAlignment="1" applyProtection="1">
      <alignment horizontal="right" vertical="top" wrapText="1"/>
    </xf>
    <xf numFmtId="0" fontId="3" fillId="0" borderId="18" xfId="0" applyNumberFormat="1" applyFont="1" applyFill="1" applyBorder="1" applyAlignment="1" applyProtection="1">
      <alignment wrapText="1"/>
    </xf>
    <xf numFmtId="0" fontId="5" fillId="0" borderId="18" xfId="0" applyNumberFormat="1" applyFont="1" applyFill="1" applyBorder="1" applyAlignment="1" applyProtection="1">
      <alignment wrapText="1"/>
    </xf>
    <xf numFmtId="4" fontId="3" fillId="0" borderId="17" xfId="0" applyNumberFormat="1" applyFont="1" applyFill="1" applyBorder="1" applyAlignment="1" applyProtection="1">
      <alignment horizontal="right" vertical="top" wrapText="1"/>
    </xf>
    <xf numFmtId="4" fontId="3" fillId="0" borderId="19" xfId="0" applyNumberFormat="1" applyFont="1" applyFill="1" applyBorder="1" applyAlignment="1" applyProtection="1">
      <alignment horizontal="right" vertical="top" wrapText="1"/>
    </xf>
    <xf numFmtId="4" fontId="3" fillId="0" borderId="20" xfId="0" applyNumberFormat="1" applyFont="1" applyFill="1" applyBorder="1" applyAlignment="1" applyProtection="1">
      <alignment horizontal="right" vertical="top" wrapText="1"/>
    </xf>
    <xf numFmtId="4" fontId="3" fillId="0" borderId="8" xfId="0" applyNumberFormat="1" applyFont="1" applyFill="1" applyBorder="1" applyAlignment="1" applyProtection="1">
      <alignment horizontal="right" vertical="top" wrapText="1"/>
    </xf>
    <xf numFmtId="4" fontId="3" fillId="0" borderId="6" xfId="0" applyNumberFormat="1" applyFont="1" applyFill="1" applyBorder="1" applyAlignment="1" applyProtection="1">
      <alignment horizontal="right" vertical="top" wrapText="1"/>
    </xf>
    <xf numFmtId="49" fontId="6" fillId="0" borderId="23" xfId="0" applyNumberFormat="1" applyFont="1" applyFill="1" applyBorder="1" applyAlignment="1" applyProtection="1"/>
    <xf numFmtId="4" fontId="6" fillId="0" borderId="24" xfId="0" applyNumberFormat="1" applyFont="1" applyFill="1" applyBorder="1" applyAlignment="1" applyProtection="1">
      <alignment horizontal="right" vertical="top"/>
    </xf>
    <xf numFmtId="164" fontId="3" fillId="0" borderId="5" xfId="0" applyNumberFormat="1" applyFont="1" applyFill="1" applyBorder="1" applyAlignment="1" applyProtection="1">
      <alignment horizontal="right" vertical="top" wrapText="1"/>
    </xf>
    <xf numFmtId="164" fontId="3" fillId="0" borderId="15" xfId="0" applyNumberFormat="1" applyFont="1" applyFill="1" applyBorder="1" applyAlignment="1" applyProtection="1">
      <alignment horizontal="right" vertical="top" wrapText="1"/>
    </xf>
    <xf numFmtId="2" fontId="3" fillId="0" borderId="15" xfId="0" applyNumberFormat="1" applyFont="1" applyFill="1" applyBorder="1" applyAlignment="1" applyProtection="1">
      <alignment horizontal="right" vertical="top" wrapText="1"/>
    </xf>
    <xf numFmtId="4" fontId="3" fillId="0" borderId="0" xfId="0" applyNumberFormat="1" applyFont="1" applyFill="1" applyBorder="1" applyAlignment="1" applyProtection="1"/>
    <xf numFmtId="0" fontId="8" fillId="0" borderId="5" xfId="0" applyNumberFormat="1" applyFont="1" applyFill="1" applyBorder="1" applyAlignment="1" applyProtection="1">
      <alignment horizontal="left" vertical="top" wrapText="1"/>
    </xf>
    <xf numFmtId="0" fontId="8" fillId="0" borderId="15" xfId="0" applyNumberFormat="1" applyFont="1" applyFill="1" applyBorder="1" applyAlignment="1" applyProtection="1">
      <alignment horizontal="left" vertical="top" wrapText="1"/>
    </xf>
    <xf numFmtId="4" fontId="6" fillId="0" borderId="32" xfId="0" applyNumberFormat="1" applyFont="1" applyFill="1" applyBorder="1" applyAlignment="1" applyProtection="1">
      <alignment horizontal="right" vertical="top"/>
    </xf>
    <xf numFmtId="0" fontId="7" fillId="0" borderId="28" xfId="0" applyNumberFormat="1" applyFont="1" applyFill="1" applyBorder="1" applyAlignment="1" applyProtection="1">
      <alignment wrapText="1"/>
    </xf>
    <xf numFmtId="0" fontId="7" fillId="0" borderId="25" xfId="0" applyNumberFormat="1" applyFont="1" applyFill="1" applyBorder="1" applyAlignment="1" applyProtection="1">
      <alignment wrapText="1"/>
    </xf>
    <xf numFmtId="0" fontId="7" fillId="0" borderId="33" xfId="0" applyNumberFormat="1" applyFont="1" applyFill="1" applyBorder="1" applyAlignment="1" applyProtection="1">
      <alignment wrapText="1"/>
    </xf>
    <xf numFmtId="0" fontId="3" fillId="2" borderId="16" xfId="0" applyNumberFormat="1" applyFont="1" applyFill="1" applyBorder="1" applyAlignment="1" applyProtection="1"/>
    <xf numFmtId="4" fontId="11" fillId="0" borderId="10" xfId="0" applyNumberFormat="1" applyFont="1" applyFill="1" applyBorder="1" applyAlignment="1" applyProtection="1">
      <alignment horizontal="right" vertical="top" wrapText="1"/>
    </xf>
    <xf numFmtId="0" fontId="11" fillId="0" borderId="18" xfId="0" applyNumberFormat="1" applyFont="1" applyFill="1" applyBorder="1" applyAlignment="1" applyProtection="1">
      <alignment wrapText="1"/>
    </xf>
    <xf numFmtId="0" fontId="12" fillId="0" borderId="18" xfId="0" applyNumberFormat="1" applyFont="1" applyFill="1" applyBorder="1" applyAlignment="1" applyProtection="1">
      <alignment wrapText="1"/>
    </xf>
    <xf numFmtId="4" fontId="11" fillId="0" borderId="10" xfId="1" applyNumberFormat="1" applyFont="1" applyFill="1" applyBorder="1" applyAlignment="1" applyProtection="1">
      <alignment horizontal="right" vertical="top" wrapText="1"/>
    </xf>
    <xf numFmtId="4" fontId="11" fillId="0" borderId="19" xfId="0" applyNumberFormat="1" applyFont="1" applyFill="1" applyBorder="1" applyAlignment="1" applyProtection="1">
      <alignment horizontal="right" vertical="top" wrapText="1"/>
    </xf>
    <xf numFmtId="0" fontId="11" fillId="0" borderId="0" xfId="0" applyNumberFormat="1" applyFont="1" applyFill="1" applyBorder="1" applyAlignment="1" applyProtection="1"/>
    <xf numFmtId="4" fontId="13" fillId="0" borderId="10" xfId="0" applyNumberFormat="1" applyFont="1" applyFill="1" applyBorder="1" applyAlignment="1" applyProtection="1">
      <alignment horizontal="right" vertical="top" wrapText="1"/>
    </xf>
    <xf numFmtId="0" fontId="13" fillId="0" borderId="18" xfId="0" applyNumberFormat="1" applyFont="1" applyFill="1" applyBorder="1" applyAlignment="1" applyProtection="1">
      <alignment wrapText="1"/>
    </xf>
    <xf numFmtId="4" fontId="13" fillId="0" borderId="19" xfId="0" applyNumberFormat="1" applyFont="1" applyFill="1" applyBorder="1" applyAlignment="1" applyProtection="1">
      <alignment horizontal="right" vertical="top" wrapText="1"/>
    </xf>
    <xf numFmtId="0" fontId="13" fillId="0" borderId="0" xfId="0" applyNumberFormat="1" applyFont="1" applyFill="1" applyBorder="1" applyAlignment="1" applyProtection="1"/>
    <xf numFmtId="4" fontId="13" fillId="0" borderId="13" xfId="0" applyNumberFormat="1" applyFont="1" applyFill="1" applyBorder="1" applyAlignment="1" applyProtection="1">
      <alignment horizontal="right" vertical="top" wrapText="1"/>
    </xf>
    <xf numFmtId="0" fontId="13" fillId="0" borderId="0" xfId="0" applyNumberFormat="1" applyFont="1" applyFill="1" applyBorder="1" applyAlignment="1" applyProtection="1">
      <alignment wrapText="1"/>
    </xf>
    <xf numFmtId="0" fontId="12" fillId="0" borderId="0" xfId="0" applyNumberFormat="1" applyFont="1" applyFill="1" applyBorder="1" applyAlignment="1" applyProtection="1">
      <alignment wrapText="1"/>
    </xf>
    <xf numFmtId="4" fontId="13" fillId="0" borderId="31" xfId="0" applyNumberFormat="1" applyFont="1" applyFill="1" applyBorder="1" applyAlignment="1" applyProtection="1">
      <alignment horizontal="right" vertical="top" wrapText="1"/>
    </xf>
    <xf numFmtId="0" fontId="11" fillId="0" borderId="18" xfId="0" applyNumberFormat="1" applyFont="1" applyFill="1" applyBorder="1" applyAlignment="1" applyProtection="1"/>
    <xf numFmtId="2" fontId="11" fillId="0" borderId="10" xfId="0" applyNumberFormat="1" applyFont="1" applyFill="1" applyBorder="1" applyAlignment="1" applyProtection="1">
      <alignment horizontal="right" vertical="top" wrapText="1"/>
    </xf>
    <xf numFmtId="164" fontId="11" fillId="0" borderId="10" xfId="0" applyNumberFormat="1" applyFont="1" applyFill="1" applyBorder="1" applyAlignment="1" applyProtection="1">
      <alignment horizontal="right" vertical="top" wrapText="1"/>
    </xf>
    <xf numFmtId="4" fontId="11" fillId="2" borderId="10" xfId="0" applyNumberFormat="1" applyFont="1" applyFill="1" applyBorder="1" applyAlignment="1" applyProtection="1">
      <alignment horizontal="right" vertical="top" wrapText="1"/>
    </xf>
    <xf numFmtId="43" fontId="11" fillId="0" borderId="12" xfId="2" applyFont="1" applyFill="1" applyBorder="1" applyAlignment="1" applyProtection="1">
      <alignment horizontal="center" vertical="center"/>
    </xf>
    <xf numFmtId="43" fontId="11" fillId="0" borderId="13" xfId="2" applyFont="1" applyFill="1" applyBorder="1" applyAlignment="1" applyProtection="1">
      <alignment horizontal="center" vertical="center"/>
    </xf>
    <xf numFmtId="43" fontId="11" fillId="0" borderId="14" xfId="2" applyFont="1" applyFill="1" applyBorder="1" applyAlignment="1" applyProtection="1">
      <alignment horizontal="center" vertical="center"/>
    </xf>
    <xf numFmtId="43" fontId="7" fillId="0" borderId="9" xfId="2" applyFont="1" applyFill="1" applyBorder="1" applyAlignment="1" applyProtection="1">
      <alignment horizontal="center" vertical="center"/>
    </xf>
    <xf numFmtId="43" fontId="7" fillId="0" borderId="10" xfId="2" applyFont="1" applyFill="1" applyBorder="1" applyAlignment="1" applyProtection="1">
      <alignment horizontal="center" vertical="center"/>
    </xf>
    <xf numFmtId="43" fontId="7" fillId="0" borderId="11" xfId="2" applyFont="1" applyFill="1" applyBorder="1" applyAlignment="1" applyProtection="1">
      <alignment horizontal="center" vertical="center"/>
    </xf>
    <xf numFmtId="43" fontId="11" fillId="0" borderId="9" xfId="2" applyFont="1" applyFill="1" applyBorder="1" applyAlignment="1" applyProtection="1">
      <alignment horizontal="center" vertical="center"/>
    </xf>
    <xf numFmtId="43" fontId="11" fillId="0" borderId="10" xfId="2" applyFont="1" applyFill="1" applyBorder="1" applyAlignment="1" applyProtection="1">
      <alignment horizontal="center" vertical="center"/>
    </xf>
    <xf numFmtId="43" fontId="11" fillId="0" borderId="11" xfId="2" applyFont="1" applyFill="1" applyBorder="1" applyAlignment="1" applyProtection="1">
      <alignment horizontal="center" vertical="center"/>
    </xf>
    <xf numFmtId="0" fontId="3" fillId="0" borderId="27" xfId="0" applyNumberFormat="1" applyFont="1" applyFill="1" applyBorder="1" applyAlignment="1" applyProtection="1">
      <alignment horizontal="center" vertical="center"/>
    </xf>
    <xf numFmtId="0" fontId="3" fillId="0" borderId="34" xfId="0" applyNumberFormat="1" applyFont="1" applyFill="1" applyBorder="1" applyAlignment="1" applyProtection="1">
      <alignment horizontal="center" vertical="center"/>
    </xf>
    <xf numFmtId="0" fontId="5" fillId="0" borderId="28" xfId="0" applyNumberFormat="1" applyFont="1" applyFill="1" applyBorder="1" applyAlignment="1" applyProtection="1">
      <alignment vertical="center" wrapText="1"/>
    </xf>
    <xf numFmtId="0" fontId="5" fillId="0" borderId="25" xfId="0" applyNumberFormat="1" applyFont="1" applyFill="1" applyBorder="1" applyAlignment="1" applyProtection="1">
      <alignment vertical="center" wrapText="1"/>
    </xf>
    <xf numFmtId="17" fontId="5" fillId="0" borderId="25" xfId="0" applyNumberFormat="1" applyFont="1" applyFill="1" applyBorder="1" applyAlignment="1" applyProtection="1">
      <alignment vertical="center" wrapText="1"/>
    </xf>
    <xf numFmtId="17" fontId="5" fillId="0" borderId="25" xfId="0" applyNumberFormat="1" applyFont="1" applyFill="1" applyBorder="1" applyAlignment="1" applyProtection="1">
      <alignment horizontal="center" vertical="center" wrapText="1"/>
    </xf>
    <xf numFmtId="17" fontId="9" fillId="0" borderId="33" xfId="0" applyNumberFormat="1" applyFont="1" applyFill="1" applyBorder="1" applyAlignment="1" applyProtection="1">
      <alignment horizontal="center" vertical="center" wrapText="1"/>
    </xf>
    <xf numFmtId="4" fontId="11" fillId="0" borderId="11" xfId="0" applyNumberFormat="1" applyFont="1" applyFill="1" applyBorder="1" applyAlignment="1" applyProtection="1">
      <alignment horizontal="right" vertical="top" wrapText="1"/>
    </xf>
    <xf numFmtId="49" fontId="9" fillId="0" borderId="25" xfId="0" applyNumberFormat="1" applyFont="1" applyFill="1" applyBorder="1" applyAlignment="1" applyProtection="1">
      <alignment vertical="center" wrapText="1"/>
    </xf>
    <xf numFmtId="0" fontId="11" fillId="0" borderId="10" xfId="0" applyNumberFormat="1" applyFont="1" applyFill="1" applyBorder="1" applyAlignment="1" applyProtection="1">
      <alignment horizontal="left" vertical="top"/>
    </xf>
    <xf numFmtId="0" fontId="7" fillId="0" borderId="10" xfId="0" applyNumberFormat="1" applyFont="1" applyFill="1" applyBorder="1" applyAlignment="1" applyProtection="1">
      <alignment horizontal="left" vertical="top"/>
    </xf>
    <xf numFmtId="0" fontId="11" fillId="0" borderId="13" xfId="0" applyNumberFormat="1" applyFont="1" applyFill="1" applyBorder="1" applyAlignment="1" applyProtection="1">
      <alignment horizontal="left" vertical="top"/>
    </xf>
    <xf numFmtId="43" fontId="3" fillId="0" borderId="21" xfId="2" applyFont="1" applyFill="1" applyBorder="1" applyAlignment="1" applyProtection="1">
      <alignment horizontal="center" vertical="center"/>
    </xf>
    <xf numFmtId="43" fontId="3" fillId="0" borderId="15" xfId="2" applyFont="1" applyFill="1" applyBorder="1" applyAlignment="1" applyProtection="1">
      <alignment horizontal="center" vertical="center"/>
    </xf>
    <xf numFmtId="43" fontId="3" fillId="0" borderId="22" xfId="2" applyFont="1" applyFill="1" applyBorder="1" applyAlignment="1" applyProtection="1">
      <alignment horizontal="center" vertical="center"/>
    </xf>
    <xf numFmtId="43" fontId="11" fillId="2" borderId="13" xfId="2" applyFont="1" applyFill="1" applyBorder="1" applyAlignment="1" applyProtection="1">
      <alignment horizontal="center" vertical="center"/>
    </xf>
    <xf numFmtId="43" fontId="7" fillId="2" borderId="10" xfId="2" applyFont="1" applyFill="1" applyBorder="1" applyAlignment="1" applyProtection="1">
      <alignment horizontal="center" vertical="center"/>
    </xf>
    <xf numFmtId="43" fontId="11" fillId="2" borderId="10" xfId="2" applyFont="1" applyFill="1" applyBorder="1" applyAlignment="1" applyProtection="1">
      <alignment horizontal="center" vertical="center"/>
    </xf>
    <xf numFmtId="164" fontId="3" fillId="0" borderId="2" xfId="1" applyNumberFormat="1" applyFont="1" applyFill="1" applyBorder="1" applyAlignment="1" applyProtection="1">
      <alignment horizontal="right" vertical="top" wrapText="1"/>
    </xf>
    <xf numFmtId="164" fontId="13" fillId="0" borderId="10" xfId="1" applyNumberFormat="1" applyFont="1" applyFill="1" applyBorder="1" applyAlignment="1" applyProtection="1">
      <alignment horizontal="right" vertical="top" wrapText="1"/>
    </xf>
    <xf numFmtId="43" fontId="3" fillId="0" borderId="4" xfId="2" applyFont="1" applyFill="1" applyBorder="1" applyAlignment="1" applyProtection="1">
      <alignment horizontal="center" vertical="center"/>
    </xf>
    <xf numFmtId="43" fontId="3" fillId="0" borderId="5" xfId="2" applyFont="1" applyFill="1" applyBorder="1" applyAlignment="1" applyProtection="1">
      <alignment horizontal="center" vertical="center"/>
    </xf>
    <xf numFmtId="43" fontId="3" fillId="0" borderId="6" xfId="2" applyFont="1" applyFill="1" applyBorder="1" applyAlignment="1" applyProtection="1">
      <alignment horizontal="center" vertical="center"/>
    </xf>
    <xf numFmtId="43" fontId="3" fillId="0" borderId="7" xfId="2" applyFont="1" applyFill="1" applyBorder="1" applyAlignment="1" applyProtection="1">
      <alignment horizontal="center" vertical="center"/>
    </xf>
    <xf numFmtId="43" fontId="3" fillId="0" borderId="2" xfId="2" applyFont="1" applyFill="1" applyBorder="1" applyAlignment="1" applyProtection="1">
      <alignment horizontal="center" vertical="center"/>
    </xf>
    <xf numFmtId="43" fontId="3" fillId="0" borderId="8" xfId="2" applyFont="1" applyFill="1" applyBorder="1" applyAlignment="1" applyProtection="1">
      <alignment horizontal="center" vertical="center"/>
    </xf>
    <xf numFmtId="49" fontId="14" fillId="0" borderId="0" xfId="0" applyNumberFormat="1" applyFont="1" applyFill="1" applyBorder="1" applyAlignment="1" applyProtection="1">
      <alignment horizontal="centerContinuous" wrapText="1"/>
    </xf>
    <xf numFmtId="0" fontId="14" fillId="0" borderId="0" xfId="0" applyNumberFormat="1" applyFont="1" applyFill="1" applyBorder="1" applyAlignment="1" applyProtection="1">
      <alignment horizontal="centerContinuous" wrapText="1"/>
    </xf>
    <xf numFmtId="0" fontId="15" fillId="0" borderId="0" xfId="0" applyNumberFormat="1" applyFont="1" applyFill="1" applyBorder="1" applyAlignment="1" applyProtection="1">
      <alignment horizontal="centerContinuous" wrapText="1"/>
    </xf>
    <xf numFmtId="0" fontId="16" fillId="0" borderId="0" xfId="0" applyNumberFormat="1" applyFont="1" applyFill="1" applyBorder="1" applyAlignment="1" applyProtection="1">
      <alignment horizontal="centerContinuous" wrapText="1"/>
    </xf>
    <xf numFmtId="49" fontId="17" fillId="0" borderId="0" xfId="0" applyNumberFormat="1" applyFont="1" applyFill="1" applyBorder="1" applyAlignment="1" applyProtection="1"/>
    <xf numFmtId="9" fontId="3" fillId="0" borderId="27" xfId="3" applyFont="1" applyFill="1" applyBorder="1" applyAlignment="1" applyProtection="1">
      <alignment horizontal="center" vertical="center"/>
    </xf>
    <xf numFmtId="49" fontId="3" fillId="0" borderId="28" xfId="0" applyNumberFormat="1" applyFont="1" applyFill="1" applyBorder="1" applyAlignment="1" applyProtection="1">
      <alignment horizontal="center" vertical="center" wrapText="1"/>
    </xf>
    <xf numFmtId="49" fontId="3" fillId="0" borderId="29" xfId="0" applyNumberFormat="1" applyFont="1" applyFill="1" applyBorder="1" applyAlignment="1" applyProtection="1">
      <alignment horizontal="center" vertical="center" wrapText="1"/>
    </xf>
    <xf numFmtId="49" fontId="3" fillId="0" borderId="30" xfId="0" applyNumberFormat="1" applyFont="1" applyFill="1" applyBorder="1" applyAlignment="1" applyProtection="1">
      <alignment horizontal="center" vertical="center" wrapText="1"/>
    </xf>
    <xf numFmtId="49" fontId="3" fillId="0" borderId="25" xfId="0" applyNumberFormat="1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horizontal="center" vertical="center" wrapText="1"/>
    </xf>
    <xf numFmtId="49" fontId="3" fillId="0" borderId="27" xfId="0" applyNumberFormat="1" applyFont="1" applyFill="1" applyBorder="1" applyAlignment="1" applyProtection="1">
      <alignment horizontal="center" vertical="center" wrapText="1"/>
    </xf>
    <xf numFmtId="43" fontId="3" fillId="0" borderId="4" xfId="2" applyFont="1" applyFill="1" applyBorder="1" applyAlignment="1" applyProtection="1">
      <alignment horizontal="center" vertical="center"/>
    </xf>
    <xf numFmtId="43" fontId="3" fillId="0" borderId="5" xfId="2" applyFont="1" applyFill="1" applyBorder="1" applyAlignment="1" applyProtection="1">
      <alignment horizontal="center" vertical="center"/>
    </xf>
    <xf numFmtId="43" fontId="3" fillId="0" borderId="6" xfId="2" applyFont="1" applyFill="1" applyBorder="1" applyAlignment="1" applyProtection="1">
      <alignment horizontal="center" vertical="center"/>
    </xf>
    <xf numFmtId="43" fontId="3" fillId="0" borderId="7" xfId="2" applyFont="1" applyFill="1" applyBorder="1" applyAlignment="1" applyProtection="1">
      <alignment horizontal="center" vertical="center"/>
    </xf>
    <xf numFmtId="43" fontId="3" fillId="0" borderId="2" xfId="2" applyFont="1" applyFill="1" applyBorder="1" applyAlignment="1" applyProtection="1">
      <alignment horizontal="center" vertical="center"/>
    </xf>
    <xf numFmtId="43" fontId="3" fillId="0" borderId="8" xfId="2" applyFont="1" applyFill="1" applyBorder="1" applyAlignment="1" applyProtection="1">
      <alignment horizontal="center" vertical="center"/>
    </xf>
    <xf numFmtId="43" fontId="3" fillId="0" borderId="9" xfId="2" applyFont="1" applyFill="1" applyBorder="1" applyAlignment="1" applyProtection="1">
      <alignment horizontal="center" vertical="center"/>
    </xf>
    <xf numFmtId="43" fontId="3" fillId="0" borderId="10" xfId="2" applyFont="1" applyFill="1" applyBorder="1" applyAlignment="1" applyProtection="1">
      <alignment horizontal="center" vertical="center"/>
    </xf>
    <xf numFmtId="43" fontId="3" fillId="0" borderId="11" xfId="2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wrapText="1"/>
    </xf>
    <xf numFmtId="0" fontId="6" fillId="0" borderId="24" xfId="0" applyNumberFormat="1" applyFont="1" applyFill="1" applyBorder="1" applyAlignment="1" applyProtection="1">
      <alignment horizontal="right" vertical="top" wrapText="1"/>
    </xf>
    <xf numFmtId="2" fontId="3" fillId="0" borderId="5" xfId="0" applyNumberFormat="1" applyFont="1" applyFill="1" applyBorder="1" applyAlignment="1" applyProtection="1">
      <alignment horizontal="right" vertical="top" wrapText="1"/>
    </xf>
    <xf numFmtId="43" fontId="11" fillId="3" borderId="10" xfId="2" applyFont="1" applyFill="1" applyBorder="1" applyAlignment="1" applyProtection="1">
      <alignment horizontal="center" vertical="center"/>
    </xf>
    <xf numFmtId="43" fontId="11" fillId="3" borderId="13" xfId="2" applyFont="1" applyFill="1" applyBorder="1" applyAlignment="1" applyProtection="1">
      <alignment horizontal="center" vertical="center"/>
    </xf>
  </cellXfs>
  <cellStyles count="4">
    <cellStyle name="Обычный" xfId="0" builtinId="0"/>
    <cellStyle name="Обычный 2" xfId="1"/>
    <cellStyle name="Процентный" xfId="3" builtinId="5"/>
    <cellStyle name="Финансовый" xfId="2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8"/>
  <sheetViews>
    <sheetView tabSelected="1" view="pageBreakPreview" zoomScale="85" zoomScaleNormal="85" zoomScaleSheetLayoutView="85" workbookViewId="0">
      <pane ySplit="5" topLeftCell="A6" activePane="bottomLeft" state="frozen"/>
      <selection pane="bottomLeft" activeCell="Q19" sqref="Q19"/>
    </sheetView>
  </sheetViews>
  <sheetFormatPr defaultColWidth="8.85546875" defaultRowHeight="14.25" customHeight="1"/>
  <cols>
    <col min="1" max="1" width="6" style="1" customWidth="1"/>
    <col min="2" max="2" width="7.5703125" style="1" customWidth="1"/>
    <col min="3" max="3" width="43.28515625" style="2" customWidth="1"/>
    <col min="4" max="4" width="11.140625" style="2" hidden="1" customWidth="1"/>
    <col min="5" max="5" width="12.7109375" style="2" customWidth="1"/>
    <col min="6" max="6" width="152" style="3" hidden="1" customWidth="1"/>
    <col min="7" max="7" width="132.85546875" style="3" hidden="1" customWidth="1"/>
    <col min="8" max="8" width="172" style="3" hidden="1" customWidth="1"/>
    <col min="9" max="10" width="69.140625" style="3" hidden="1" customWidth="1"/>
    <col min="11" max="11" width="11.85546875" style="2" customWidth="1"/>
    <col min="12" max="12" width="14.7109375" style="2" customWidth="1"/>
    <col min="13" max="13" width="14.85546875" style="2" customWidth="1"/>
    <col min="14" max="14" width="13.140625" style="2" customWidth="1"/>
    <col min="15" max="16" width="13.42578125" style="2" customWidth="1"/>
    <col min="17" max="17" width="13.5703125" style="2" customWidth="1"/>
    <col min="18" max="18" width="13.42578125" style="2" customWidth="1"/>
    <col min="19" max="16384" width="8.85546875" style="2"/>
  </cols>
  <sheetData>
    <row r="1" spans="1:18" s="4" customFormat="1" ht="15.75">
      <c r="A1" s="95" t="s">
        <v>86</v>
      </c>
      <c r="B1" s="95"/>
      <c r="C1" s="96"/>
      <c r="D1" s="97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</row>
    <row r="2" spans="1:18" s="4" customFormat="1" ht="15">
      <c r="A2" s="99" t="s">
        <v>87</v>
      </c>
      <c r="B2" s="116" t="s">
        <v>51</v>
      </c>
      <c r="C2" s="116"/>
      <c r="D2" s="116"/>
    </row>
    <row r="3" spans="1:18" s="4" customFormat="1" ht="15">
      <c r="A3" s="99"/>
      <c r="B3" s="99" t="s">
        <v>0</v>
      </c>
      <c r="C3" s="99"/>
      <c r="D3" s="99"/>
    </row>
    <row r="4" spans="1:18" s="4" customFormat="1" ht="15.75" thickBot="1">
      <c r="A4" s="99"/>
      <c r="B4" s="99"/>
      <c r="C4" s="99"/>
      <c r="D4" s="99"/>
    </row>
    <row r="5" spans="1:18" s="5" customFormat="1" ht="45" customHeight="1" thickBot="1">
      <c r="A5" s="71"/>
      <c r="B5" s="72"/>
      <c r="C5" s="72"/>
      <c r="D5" s="73">
        <v>44621</v>
      </c>
      <c r="E5" s="77" t="s">
        <v>88</v>
      </c>
      <c r="F5" s="17"/>
      <c r="G5" s="17"/>
      <c r="H5" s="18" t="s">
        <v>1</v>
      </c>
      <c r="I5" s="17"/>
      <c r="J5" s="17"/>
      <c r="K5" s="74" t="s">
        <v>52</v>
      </c>
      <c r="L5" s="75" t="s">
        <v>85</v>
      </c>
      <c r="M5" s="38" t="s">
        <v>54</v>
      </c>
      <c r="N5" s="39" t="s">
        <v>55</v>
      </c>
      <c r="O5" s="39" t="s">
        <v>56</v>
      </c>
      <c r="P5" s="39" t="s">
        <v>57</v>
      </c>
      <c r="Q5" s="39" t="s">
        <v>58</v>
      </c>
      <c r="R5" s="40" t="s">
        <v>59</v>
      </c>
    </row>
    <row r="6" spans="1:18" s="5" customFormat="1" ht="12">
      <c r="A6" s="101" t="s">
        <v>2</v>
      </c>
      <c r="B6" s="104" t="s">
        <v>3</v>
      </c>
      <c r="C6" s="35" t="s">
        <v>61</v>
      </c>
      <c r="D6" s="19">
        <v>84568.24</v>
      </c>
      <c r="E6" s="19">
        <v>94768.05</v>
      </c>
      <c r="F6" s="17"/>
      <c r="G6" s="17"/>
      <c r="H6" s="18"/>
      <c r="I6" s="17"/>
      <c r="J6" s="17"/>
      <c r="K6" s="20"/>
      <c r="L6" s="28">
        <f>K7-E6</f>
        <v>-5464.0599999999977</v>
      </c>
      <c r="M6" s="89">
        <v>11439231.66</v>
      </c>
      <c r="N6" s="90">
        <v>36692388.729999997</v>
      </c>
      <c r="O6" s="90">
        <v>3874215.46</v>
      </c>
      <c r="P6" s="90">
        <v>24618860.109999999</v>
      </c>
      <c r="Q6" s="90">
        <v>14008601.210000001</v>
      </c>
      <c r="R6" s="91">
        <v>8008959.4900000002</v>
      </c>
    </row>
    <row r="7" spans="1:18" s="5" customFormat="1" ht="15" customHeight="1">
      <c r="A7" s="102"/>
      <c r="B7" s="105"/>
      <c r="C7" s="15" t="s">
        <v>60</v>
      </c>
      <c r="D7" s="7"/>
      <c r="E7" s="7"/>
      <c r="F7" s="13"/>
      <c r="G7" s="13"/>
      <c r="H7" s="6"/>
      <c r="I7" s="13"/>
      <c r="J7" s="13"/>
      <c r="K7" s="10">
        <v>89303.99</v>
      </c>
      <c r="L7" s="27"/>
      <c r="M7" s="92">
        <v>11798686.050000001</v>
      </c>
      <c r="N7" s="93">
        <v>8298752.75</v>
      </c>
      <c r="O7" s="93">
        <v>3653998.48</v>
      </c>
      <c r="P7" s="93">
        <v>43021116.520000003</v>
      </c>
      <c r="Q7" s="93">
        <v>14259004.08</v>
      </c>
      <c r="R7" s="94">
        <v>8272430.3200000003</v>
      </c>
    </row>
    <row r="8" spans="1:18" s="47" customFormat="1" ht="12.75" thickBot="1">
      <c r="A8" s="103"/>
      <c r="B8" s="106"/>
      <c r="C8" s="78" t="s">
        <v>53</v>
      </c>
      <c r="D8" s="42"/>
      <c r="E8" s="42"/>
      <c r="F8" s="43"/>
      <c r="G8" s="43"/>
      <c r="H8" s="44"/>
      <c r="I8" s="43"/>
      <c r="J8" s="43"/>
      <c r="K8" s="45"/>
      <c r="L8" s="76"/>
      <c r="M8" s="60">
        <f>100-M6*100/M7</f>
        <v>3.0465628840086083</v>
      </c>
      <c r="N8" s="84">
        <f t="shared" ref="N8:R8" si="0">100-N6*100/N7</f>
        <v>-342.14341402085989</v>
      </c>
      <c r="O8" s="61">
        <f t="shared" si="0"/>
        <v>-6.02673978123822</v>
      </c>
      <c r="P8" s="119">
        <f t="shared" si="0"/>
        <v>42.774939142839344</v>
      </c>
      <c r="Q8" s="61">
        <f t="shared" si="0"/>
        <v>1.7561035020055868</v>
      </c>
      <c r="R8" s="62">
        <f t="shared" si="0"/>
        <v>3.1849265549329004</v>
      </c>
    </row>
    <row r="9" spans="1:18" s="5" customFormat="1" ht="12">
      <c r="A9" s="101" t="s">
        <v>4</v>
      </c>
      <c r="B9" s="104" t="s">
        <v>5</v>
      </c>
      <c r="C9" s="35" t="s">
        <v>62</v>
      </c>
      <c r="D9" s="19">
        <v>5729.25</v>
      </c>
      <c r="E9" s="19">
        <v>6628</v>
      </c>
      <c r="F9" s="17"/>
      <c r="G9" s="17"/>
      <c r="H9" s="18"/>
      <c r="I9" s="17"/>
      <c r="J9" s="17"/>
      <c r="K9" s="20"/>
      <c r="L9" s="24">
        <f>K10-E9</f>
        <v>-130.57999999999993</v>
      </c>
      <c r="M9" s="89">
        <v>2334.29</v>
      </c>
      <c r="N9" s="90">
        <v>256.48</v>
      </c>
      <c r="O9" s="90"/>
      <c r="P9" s="90">
        <v>213.73</v>
      </c>
      <c r="Q9" s="90">
        <v>2415.63</v>
      </c>
      <c r="R9" s="91">
        <v>1407.88</v>
      </c>
    </row>
    <row r="10" spans="1:18" s="12" customFormat="1" ht="15" customHeight="1">
      <c r="A10" s="102"/>
      <c r="B10" s="105"/>
      <c r="C10" s="15" t="s">
        <v>60</v>
      </c>
      <c r="D10" s="7"/>
      <c r="E10" s="7"/>
      <c r="F10" s="13"/>
      <c r="G10" s="13"/>
      <c r="H10" s="6"/>
      <c r="I10" s="13"/>
      <c r="J10" s="13"/>
      <c r="K10" s="7">
        <v>6497.42</v>
      </c>
      <c r="L10" s="14"/>
      <c r="M10" s="92">
        <v>2285.41</v>
      </c>
      <c r="N10" s="93">
        <v>99.97</v>
      </c>
      <c r="O10" s="93">
        <v>2.4500000000000002</v>
      </c>
      <c r="P10" s="93">
        <v>330.71</v>
      </c>
      <c r="Q10" s="93">
        <v>2381.0500000000002</v>
      </c>
      <c r="R10" s="94">
        <v>1397.82</v>
      </c>
    </row>
    <row r="11" spans="1:18" s="51" customFormat="1" ht="12.75" thickBot="1">
      <c r="A11" s="103"/>
      <c r="B11" s="106"/>
      <c r="C11" s="78" t="s">
        <v>53</v>
      </c>
      <c r="D11" s="48"/>
      <c r="E11" s="48"/>
      <c r="F11" s="49"/>
      <c r="G11" s="49"/>
      <c r="H11" s="44"/>
      <c r="I11" s="49"/>
      <c r="J11" s="49"/>
      <c r="K11" s="48"/>
      <c r="L11" s="50"/>
      <c r="M11" s="60">
        <f>100-M9*100/M10</f>
        <v>-2.1387847257166186</v>
      </c>
      <c r="N11" s="84">
        <f t="shared" ref="N11:Q11" si="1">100-N9*100/N10</f>
        <v>-156.55696709012705</v>
      </c>
      <c r="O11" s="61">
        <f t="shared" si="1"/>
        <v>100</v>
      </c>
      <c r="P11" s="119">
        <f t="shared" si="1"/>
        <v>35.372380635602184</v>
      </c>
      <c r="Q11" s="61">
        <f t="shared" si="1"/>
        <v>-1.4523004556813106</v>
      </c>
      <c r="R11" s="62">
        <f>100-R9*100/R10</f>
        <v>-0.71969209197179396</v>
      </c>
    </row>
    <row r="12" spans="1:18" s="5" customFormat="1" ht="16.5" customHeight="1">
      <c r="A12" s="101" t="s">
        <v>6</v>
      </c>
      <c r="B12" s="104" t="s">
        <v>7</v>
      </c>
      <c r="C12" s="35" t="s">
        <v>63</v>
      </c>
      <c r="D12" s="19">
        <v>59491.91</v>
      </c>
      <c r="E12" s="19">
        <v>57599.7</v>
      </c>
      <c r="F12" s="17"/>
      <c r="G12" s="17"/>
      <c r="H12" s="18"/>
      <c r="I12" s="17"/>
      <c r="J12" s="17"/>
      <c r="K12" s="20"/>
      <c r="L12" s="24">
        <f>K13-E12</f>
        <v>-2184.5399999999936</v>
      </c>
      <c r="M12" s="89">
        <v>8618.5300000000007</v>
      </c>
      <c r="N12" s="90">
        <v>1434.96</v>
      </c>
      <c r="O12" s="90">
        <v>598.83000000000004</v>
      </c>
      <c r="P12" s="90">
        <v>32723.39</v>
      </c>
      <c r="Q12" s="90">
        <v>9394.5</v>
      </c>
      <c r="R12" s="91">
        <v>5428.33</v>
      </c>
    </row>
    <row r="13" spans="1:18" s="12" customFormat="1" ht="15" customHeight="1">
      <c r="A13" s="102"/>
      <c r="B13" s="105"/>
      <c r="C13" s="15" t="s">
        <v>60</v>
      </c>
      <c r="D13" s="7"/>
      <c r="E13" s="7"/>
      <c r="F13" s="13"/>
      <c r="G13" s="13"/>
      <c r="H13" s="6"/>
      <c r="I13" s="13"/>
      <c r="J13" s="13"/>
      <c r="K13" s="7">
        <v>55415.16</v>
      </c>
      <c r="L13" s="14"/>
      <c r="M13" s="92">
        <v>7473.19</v>
      </c>
      <c r="N13" s="93">
        <v>1033.31</v>
      </c>
      <c r="O13" s="93">
        <v>571.85</v>
      </c>
      <c r="P13" s="93">
        <v>33449.660000000003</v>
      </c>
      <c r="Q13" s="93">
        <v>8186.14</v>
      </c>
      <c r="R13" s="94">
        <v>4701.01</v>
      </c>
    </row>
    <row r="14" spans="1:18" s="12" customFormat="1" ht="12.75" thickBot="1">
      <c r="A14" s="103"/>
      <c r="B14" s="106"/>
      <c r="C14" s="79" t="s">
        <v>53</v>
      </c>
      <c r="D14" s="21"/>
      <c r="E14" s="21"/>
      <c r="F14" s="22"/>
      <c r="G14" s="22"/>
      <c r="H14" s="23"/>
      <c r="I14" s="22"/>
      <c r="J14" s="22"/>
      <c r="K14" s="21"/>
      <c r="L14" s="25"/>
      <c r="M14" s="63">
        <f>100-M12*100/M13</f>
        <v>-15.325985288745528</v>
      </c>
      <c r="N14" s="85">
        <f t="shared" ref="N14:R14" si="2">100-N12*100/N13</f>
        <v>-38.870232553638317</v>
      </c>
      <c r="O14" s="64">
        <f t="shared" si="2"/>
        <v>-4.718020459910818</v>
      </c>
      <c r="P14" s="119">
        <f t="shared" si="2"/>
        <v>2.1712328316640708</v>
      </c>
      <c r="Q14" s="64">
        <f t="shared" si="2"/>
        <v>-14.761047331220809</v>
      </c>
      <c r="R14" s="65">
        <f t="shared" si="2"/>
        <v>-15.471568875624598</v>
      </c>
    </row>
    <row r="15" spans="1:18" s="5" customFormat="1" ht="12">
      <c r="A15" s="101" t="s">
        <v>8</v>
      </c>
      <c r="B15" s="104" t="s">
        <v>9</v>
      </c>
      <c r="C15" s="35" t="s">
        <v>64</v>
      </c>
      <c r="D15" s="19">
        <v>70193.73</v>
      </c>
      <c r="E15" s="19">
        <v>76684.91</v>
      </c>
      <c r="F15" s="17"/>
      <c r="G15" s="17"/>
      <c r="H15" s="18"/>
      <c r="I15" s="17"/>
      <c r="J15" s="17"/>
      <c r="K15" s="12"/>
      <c r="L15" s="24">
        <f>K16-E15</f>
        <v>409.5</v>
      </c>
      <c r="M15" s="81">
        <v>12518.37</v>
      </c>
      <c r="N15" s="82">
        <v>1086.1500000000001</v>
      </c>
      <c r="O15" s="82">
        <v>558.29999999999995</v>
      </c>
      <c r="P15" s="82">
        <v>42186.49</v>
      </c>
      <c r="Q15" s="82">
        <v>13554.76</v>
      </c>
      <c r="R15" s="83">
        <v>7339.15</v>
      </c>
    </row>
    <row r="16" spans="1:18" s="12" customFormat="1" ht="15" customHeight="1">
      <c r="A16" s="102"/>
      <c r="B16" s="105"/>
      <c r="C16" s="15" t="s">
        <v>60</v>
      </c>
      <c r="D16" s="7"/>
      <c r="E16" s="7"/>
      <c r="F16" s="13"/>
      <c r="G16" s="13"/>
      <c r="H16" s="6"/>
      <c r="I16" s="13"/>
      <c r="J16" s="13"/>
      <c r="K16" s="7">
        <v>77094.41</v>
      </c>
      <c r="L16" s="14"/>
      <c r="M16" s="92">
        <v>11219.3</v>
      </c>
      <c r="N16" s="93">
        <v>516.51</v>
      </c>
      <c r="O16" s="93">
        <v>460.45</v>
      </c>
      <c r="P16" s="93">
        <v>46064.480000000003</v>
      </c>
      <c r="Q16" s="93">
        <v>12216.71</v>
      </c>
      <c r="R16" s="94">
        <v>6616.96</v>
      </c>
    </row>
    <row r="17" spans="1:19" s="51" customFormat="1" ht="12.75" thickBot="1">
      <c r="A17" s="103"/>
      <c r="B17" s="106"/>
      <c r="C17" s="78" t="s">
        <v>53</v>
      </c>
      <c r="D17" s="48"/>
      <c r="E17" s="48"/>
      <c r="F17" s="49"/>
      <c r="G17" s="49"/>
      <c r="H17" s="44"/>
      <c r="I17" s="49"/>
      <c r="J17" s="49"/>
      <c r="K17" s="48"/>
      <c r="L17" s="50"/>
      <c r="M17" s="66">
        <f>100-M15*100/M16</f>
        <v>-11.578886383285948</v>
      </c>
      <c r="N17" s="86">
        <f t="shared" ref="N17:R17" si="3">100-N15*100/N16</f>
        <v>-110.28634489167686</v>
      </c>
      <c r="O17" s="67">
        <f t="shared" si="3"/>
        <v>-21.250950157454653</v>
      </c>
      <c r="P17" s="119">
        <f t="shared" si="3"/>
        <v>8.4186123451301427</v>
      </c>
      <c r="Q17" s="67">
        <f t="shared" si="3"/>
        <v>-10.952621450455979</v>
      </c>
      <c r="R17" s="68">
        <f t="shared" si="3"/>
        <v>-10.914226472579557</v>
      </c>
    </row>
    <row r="18" spans="1:19" s="5" customFormat="1" ht="27" customHeight="1">
      <c r="A18" s="101" t="s">
        <v>10</v>
      </c>
      <c r="B18" s="104" t="s">
        <v>11</v>
      </c>
      <c r="C18" s="35" t="s">
        <v>65</v>
      </c>
      <c r="D18" s="19">
        <v>13060.74</v>
      </c>
      <c r="E18" s="19">
        <v>14212.04</v>
      </c>
      <c r="F18" s="17"/>
      <c r="G18" s="17"/>
      <c r="H18" s="18"/>
      <c r="I18" s="17"/>
      <c r="J18" s="17"/>
      <c r="K18" s="12"/>
      <c r="L18" s="24">
        <f>K19-E18</f>
        <v>-15.760000000000218</v>
      </c>
      <c r="M18" s="81">
        <v>3095.63</v>
      </c>
      <c r="N18" s="82">
        <v>53.19</v>
      </c>
      <c r="O18" s="82">
        <v>9.57</v>
      </c>
      <c r="P18" s="82">
        <f>6446.5+2.96+19.25</f>
        <v>6468.71</v>
      </c>
      <c r="Q18" s="82">
        <v>2973.21</v>
      </c>
      <c r="R18" s="83">
        <v>1621.3</v>
      </c>
      <c r="S18" s="34">
        <f>E18-M18-N18-P18-Q18-R18</f>
        <v>0</v>
      </c>
    </row>
    <row r="19" spans="1:19" s="12" customFormat="1" ht="12">
      <c r="A19" s="102"/>
      <c r="B19" s="105"/>
      <c r="C19" s="15" t="s">
        <v>60</v>
      </c>
      <c r="D19" s="7"/>
      <c r="E19" s="7"/>
      <c r="F19" s="13"/>
      <c r="G19" s="13"/>
      <c r="H19" s="6"/>
      <c r="I19" s="13"/>
      <c r="J19" s="13"/>
      <c r="K19" s="7">
        <v>14196.28</v>
      </c>
      <c r="L19" s="14"/>
      <c r="M19" s="92">
        <v>3178.85</v>
      </c>
      <c r="N19" s="93">
        <v>30.97</v>
      </c>
      <c r="O19" s="93">
        <v>15.03</v>
      </c>
      <c r="P19" s="93">
        <f>6223.72+22</f>
        <v>6245.72</v>
      </c>
      <c r="Q19" s="93">
        <v>3058.5</v>
      </c>
      <c r="R19" s="94">
        <v>1667.22</v>
      </c>
    </row>
    <row r="20" spans="1:19" s="51" customFormat="1" ht="12.75" thickBot="1">
      <c r="A20" s="102"/>
      <c r="B20" s="105"/>
      <c r="C20" s="80" t="s">
        <v>53</v>
      </c>
      <c r="D20" s="52"/>
      <c r="E20" s="52"/>
      <c r="F20" s="53"/>
      <c r="G20" s="53"/>
      <c r="H20" s="54"/>
      <c r="I20" s="53"/>
      <c r="J20" s="53"/>
      <c r="K20" s="52"/>
      <c r="L20" s="55"/>
      <c r="M20" s="66">
        <f>100-M18*100/M19</f>
        <v>2.6179278669959274</v>
      </c>
      <c r="N20" s="86">
        <f t="shared" ref="N20:R20" si="4">100-N18*100/N19</f>
        <v>-71.746851792056844</v>
      </c>
      <c r="O20" s="67">
        <f t="shared" si="4"/>
        <v>36.327345309381236</v>
      </c>
      <c r="P20" s="67">
        <f t="shared" si="4"/>
        <v>-3.570284931120824</v>
      </c>
      <c r="Q20" s="67">
        <f t="shared" si="4"/>
        <v>2.7886218734673918</v>
      </c>
      <c r="R20" s="68">
        <f t="shared" si="4"/>
        <v>2.7542855771883694</v>
      </c>
    </row>
    <row r="21" spans="1:19" s="5" customFormat="1" ht="12">
      <c r="A21" s="101" t="s">
        <v>12</v>
      </c>
      <c r="B21" s="104" t="s">
        <v>13</v>
      </c>
      <c r="C21" s="35" t="s">
        <v>66</v>
      </c>
      <c r="D21" s="31">
        <v>10739.8</v>
      </c>
      <c r="E21" s="31">
        <v>11730.84</v>
      </c>
      <c r="F21" s="17"/>
      <c r="G21" s="17"/>
      <c r="H21" s="18"/>
      <c r="I21" s="17"/>
      <c r="J21" s="17"/>
      <c r="K21" s="20"/>
      <c r="L21" s="24">
        <f>K22-E21</f>
        <v>244.79999999999927</v>
      </c>
      <c r="M21" s="89">
        <v>2636.59</v>
      </c>
      <c r="N21" s="90">
        <v>132.44999999999999</v>
      </c>
      <c r="O21" s="90">
        <v>5.72</v>
      </c>
      <c r="P21" s="90">
        <v>3927.11</v>
      </c>
      <c r="Q21" s="90">
        <v>3158.55</v>
      </c>
      <c r="R21" s="91">
        <v>1876.14</v>
      </c>
    </row>
    <row r="22" spans="1:19" s="12" customFormat="1" ht="12">
      <c r="A22" s="102"/>
      <c r="B22" s="105"/>
      <c r="C22" s="15" t="s">
        <v>60</v>
      </c>
      <c r="D22" s="9"/>
      <c r="E22" s="9"/>
      <c r="F22" s="13"/>
      <c r="G22" s="13"/>
      <c r="H22" s="6"/>
      <c r="I22" s="13"/>
      <c r="J22" s="13"/>
      <c r="K22" s="7">
        <v>11975.64</v>
      </c>
      <c r="L22" s="14"/>
      <c r="M22" s="92">
        <v>2641.8</v>
      </c>
      <c r="N22" s="93">
        <v>38.61</v>
      </c>
      <c r="O22" s="93">
        <v>31.89</v>
      </c>
      <c r="P22" s="93">
        <v>4175.33</v>
      </c>
      <c r="Q22" s="93">
        <v>3192.17</v>
      </c>
      <c r="R22" s="94">
        <v>1895.81</v>
      </c>
    </row>
    <row r="23" spans="1:19" s="47" customFormat="1" ht="12.75" thickBot="1">
      <c r="A23" s="103"/>
      <c r="B23" s="106"/>
      <c r="C23" s="78" t="s">
        <v>53</v>
      </c>
      <c r="D23" s="58"/>
      <c r="E23" s="58"/>
      <c r="F23" s="43"/>
      <c r="G23" s="43"/>
      <c r="H23" s="44"/>
      <c r="I23" s="43"/>
      <c r="J23" s="43"/>
      <c r="K23" s="42"/>
      <c r="L23" s="46"/>
      <c r="M23" s="60">
        <f>100-M21*100/M22</f>
        <v>0.19721402074344496</v>
      </c>
      <c r="N23" s="84">
        <f t="shared" ref="N23:R23" si="5">100-N21*100/N22</f>
        <v>-243.04584304584301</v>
      </c>
      <c r="O23" s="61">
        <f t="shared" si="5"/>
        <v>82.063342740671061</v>
      </c>
      <c r="P23" s="119">
        <f t="shared" si="5"/>
        <v>5.9449193237420701</v>
      </c>
      <c r="Q23" s="61">
        <f t="shared" si="5"/>
        <v>1.0532020537753368</v>
      </c>
      <c r="R23" s="62">
        <f t="shared" si="5"/>
        <v>1.0375512313997746</v>
      </c>
    </row>
    <row r="24" spans="1:19" s="5" customFormat="1" ht="22.5">
      <c r="A24" s="101" t="s">
        <v>14</v>
      </c>
      <c r="B24" s="104" t="s">
        <v>15</v>
      </c>
      <c r="C24" s="35" t="s">
        <v>67</v>
      </c>
      <c r="D24" s="19">
        <v>2905.69</v>
      </c>
      <c r="E24" s="19">
        <v>3074.88</v>
      </c>
      <c r="F24" s="17"/>
      <c r="G24" s="17"/>
      <c r="H24" s="18"/>
      <c r="I24" s="17"/>
      <c r="J24" s="17"/>
      <c r="K24" s="12"/>
      <c r="L24" s="24">
        <f>K25-E24</f>
        <v>526.38999999999987</v>
      </c>
      <c r="M24" s="89">
        <v>337.89</v>
      </c>
      <c r="N24" s="90">
        <v>62.51</v>
      </c>
      <c r="O24" s="90">
        <v>5.46</v>
      </c>
      <c r="P24" s="90">
        <f>1680.32+372.19</f>
        <v>2052.5099999999998</v>
      </c>
      <c r="Q24" s="90">
        <v>391.16</v>
      </c>
      <c r="R24" s="91">
        <v>230.81</v>
      </c>
      <c r="S24" s="34">
        <f>E24-M24-N24-P24-Q24-R24</f>
        <v>2.2737367544323206E-13</v>
      </c>
    </row>
    <row r="25" spans="1:19" s="12" customFormat="1" ht="12">
      <c r="A25" s="102"/>
      <c r="B25" s="105"/>
      <c r="C25" s="15" t="s">
        <v>60</v>
      </c>
      <c r="D25" s="7"/>
      <c r="E25" s="7"/>
      <c r="F25" s="13"/>
      <c r="G25" s="13"/>
      <c r="H25" s="6"/>
      <c r="I25" s="13"/>
      <c r="J25" s="13"/>
      <c r="K25" s="7">
        <v>3601.27</v>
      </c>
      <c r="L25" s="14"/>
      <c r="M25" s="92">
        <v>343.89</v>
      </c>
      <c r="N25" s="93">
        <v>15.48</v>
      </c>
      <c r="O25" s="93">
        <v>14.24</v>
      </c>
      <c r="P25" s="93">
        <f>2209.45+372.18</f>
        <v>2581.6299999999997</v>
      </c>
      <c r="Q25" s="93">
        <v>406.43</v>
      </c>
      <c r="R25" s="94">
        <v>239.54</v>
      </c>
    </row>
    <row r="26" spans="1:19" s="47" customFormat="1" ht="12.75" thickBot="1">
      <c r="A26" s="103"/>
      <c r="B26" s="106"/>
      <c r="C26" s="78" t="s">
        <v>53</v>
      </c>
      <c r="D26" s="42"/>
      <c r="E26" s="42"/>
      <c r="F26" s="43"/>
      <c r="G26" s="43"/>
      <c r="H26" s="44"/>
      <c r="I26" s="43"/>
      <c r="J26" s="43"/>
      <c r="K26" s="42"/>
      <c r="L26" s="46"/>
      <c r="M26" s="60">
        <f>100-M24*100/M25</f>
        <v>1.7447439588240456</v>
      </c>
      <c r="N26" s="84">
        <f t="shared" ref="N26:R26" si="6">100-N24*100/N25</f>
        <v>-303.81136950904391</v>
      </c>
      <c r="O26" s="61">
        <f t="shared" si="6"/>
        <v>61.657303370786515</v>
      </c>
      <c r="P26" s="119">
        <f t="shared" si="6"/>
        <v>20.495578374902678</v>
      </c>
      <c r="Q26" s="61">
        <f t="shared" si="6"/>
        <v>3.7571045444479978</v>
      </c>
      <c r="R26" s="62">
        <f t="shared" si="6"/>
        <v>3.6444852634215579</v>
      </c>
    </row>
    <row r="27" spans="1:19" s="5" customFormat="1" ht="22.5">
      <c r="A27" s="101" t="s">
        <v>16</v>
      </c>
      <c r="B27" s="104" t="s">
        <v>17</v>
      </c>
      <c r="C27" s="36" t="s">
        <v>68</v>
      </c>
      <c r="D27" s="16">
        <v>1639.73</v>
      </c>
      <c r="E27" s="16">
        <v>1651.76</v>
      </c>
      <c r="F27" s="13"/>
      <c r="G27" s="13"/>
      <c r="H27" s="6"/>
      <c r="I27" s="13"/>
      <c r="J27" s="13"/>
      <c r="K27" s="12"/>
      <c r="L27" s="26">
        <f>K28-E27</f>
        <v>-229.17000000000007</v>
      </c>
      <c r="M27" s="89">
        <v>199.67</v>
      </c>
      <c r="N27" s="90">
        <v>6.14</v>
      </c>
      <c r="O27" s="90">
        <v>1.04</v>
      </c>
      <c r="P27" s="90">
        <f>849.71+209.06</f>
        <v>1058.77</v>
      </c>
      <c r="Q27" s="90">
        <v>242.75</v>
      </c>
      <c r="R27" s="91">
        <v>144.43</v>
      </c>
      <c r="S27" s="34">
        <f>E27-M27-N27-P27-Q27-R27</f>
        <v>0</v>
      </c>
    </row>
    <row r="28" spans="1:19" s="12" customFormat="1" ht="12">
      <c r="A28" s="102"/>
      <c r="B28" s="105"/>
      <c r="C28" s="15" t="s">
        <v>60</v>
      </c>
      <c r="D28" s="7"/>
      <c r="E28" s="7"/>
      <c r="F28" s="13"/>
      <c r="G28" s="13"/>
      <c r="H28" s="6"/>
      <c r="I28" s="13"/>
      <c r="J28" s="13"/>
      <c r="K28" s="7">
        <v>1422.59</v>
      </c>
      <c r="L28" s="14"/>
      <c r="M28" s="92">
        <v>162.71</v>
      </c>
      <c r="N28" s="93">
        <v>2.94</v>
      </c>
      <c r="O28" s="93">
        <v>1.75</v>
      </c>
      <c r="P28" s="93">
        <f>564.11+373.87</f>
        <v>937.98</v>
      </c>
      <c r="Q28" s="93">
        <v>198.89</v>
      </c>
      <c r="R28" s="94">
        <v>118.33</v>
      </c>
    </row>
    <row r="29" spans="1:19" s="47" customFormat="1" ht="12.75" thickBot="1">
      <c r="A29" s="103"/>
      <c r="B29" s="106"/>
      <c r="C29" s="78" t="s">
        <v>53</v>
      </c>
      <c r="D29" s="42"/>
      <c r="E29" s="42"/>
      <c r="F29" s="43"/>
      <c r="G29" s="43"/>
      <c r="H29" s="44"/>
      <c r="I29" s="43"/>
      <c r="J29" s="43"/>
      <c r="K29" s="42"/>
      <c r="L29" s="46"/>
      <c r="M29" s="60">
        <f>100-M27*100/M28</f>
        <v>-22.715260279024022</v>
      </c>
      <c r="N29" s="84">
        <f t="shared" ref="N29:R29" si="7">100-N27*100/N28</f>
        <v>-108.84353741496599</v>
      </c>
      <c r="O29" s="61">
        <f t="shared" si="7"/>
        <v>40.571428571428569</v>
      </c>
      <c r="P29" s="61">
        <f t="shared" si="7"/>
        <v>-12.877673297938117</v>
      </c>
      <c r="Q29" s="61">
        <f t="shared" si="7"/>
        <v>-22.052390768766656</v>
      </c>
      <c r="R29" s="62">
        <f t="shared" si="7"/>
        <v>-22.056959350967631</v>
      </c>
    </row>
    <row r="30" spans="1:19" s="5" customFormat="1" ht="22.5">
      <c r="A30" s="101" t="s">
        <v>18</v>
      </c>
      <c r="B30" s="104" t="s">
        <v>19</v>
      </c>
      <c r="C30" s="36" t="s">
        <v>69</v>
      </c>
      <c r="D30" s="16">
        <v>8882.17</v>
      </c>
      <c r="E30" s="16">
        <v>9139.51</v>
      </c>
      <c r="F30" s="13"/>
      <c r="G30" s="13"/>
      <c r="H30" s="6"/>
      <c r="I30" s="13"/>
      <c r="J30" s="13"/>
      <c r="K30" s="12"/>
      <c r="L30" s="26">
        <f>K31-E30</f>
        <v>-785.63999999999942</v>
      </c>
      <c r="M30" s="89">
        <v>1060.79</v>
      </c>
      <c r="N30" s="90">
        <v>57.82</v>
      </c>
      <c r="O30" s="90">
        <v>7.48</v>
      </c>
      <c r="P30" s="90">
        <f>1572.39+4449.44+21.45</f>
        <v>6043.28</v>
      </c>
      <c r="Q30" s="90">
        <v>1245.76</v>
      </c>
      <c r="R30" s="91">
        <v>731.86</v>
      </c>
      <c r="S30" s="34"/>
    </row>
    <row r="31" spans="1:19" s="12" customFormat="1" ht="12">
      <c r="A31" s="102"/>
      <c r="B31" s="105"/>
      <c r="C31" s="15" t="s">
        <v>60</v>
      </c>
      <c r="D31" s="7"/>
      <c r="E31" s="7"/>
      <c r="F31" s="13"/>
      <c r="G31" s="13"/>
      <c r="H31" s="6"/>
      <c r="I31" s="13"/>
      <c r="J31" s="13"/>
      <c r="K31" s="7">
        <v>8353.8700000000008</v>
      </c>
      <c r="L31" s="14"/>
      <c r="M31" s="92">
        <v>905.17</v>
      </c>
      <c r="N31" s="93">
        <v>26.02</v>
      </c>
      <c r="O31" s="93">
        <v>13.54</v>
      </c>
      <c r="P31" s="93">
        <f>5690.58+5</f>
        <v>5695.58</v>
      </c>
      <c r="Q31" s="93">
        <v>1078.92</v>
      </c>
      <c r="R31" s="94">
        <v>634.28</v>
      </c>
    </row>
    <row r="32" spans="1:19" s="47" customFormat="1" ht="12.75" thickBot="1">
      <c r="A32" s="103"/>
      <c r="B32" s="106"/>
      <c r="C32" s="78" t="s">
        <v>53</v>
      </c>
      <c r="D32" s="42"/>
      <c r="E32" s="42"/>
      <c r="F32" s="43"/>
      <c r="G32" s="43"/>
      <c r="H32" s="44"/>
      <c r="I32" s="43"/>
      <c r="J32" s="43"/>
      <c r="K32" s="42"/>
      <c r="L32" s="46"/>
      <c r="M32" s="66">
        <f>100-M30*100/M31</f>
        <v>-17.192350608173058</v>
      </c>
      <c r="N32" s="86">
        <f t="shared" ref="N32:R32" si="8">100-N30*100/N31</f>
        <v>-122.21368178324366</v>
      </c>
      <c r="O32" s="67">
        <f t="shared" si="8"/>
        <v>44.756277695716392</v>
      </c>
      <c r="P32" s="67">
        <f t="shared" si="8"/>
        <v>-6.1047338462456935</v>
      </c>
      <c r="Q32" s="67">
        <f t="shared" si="8"/>
        <v>-15.463611759908048</v>
      </c>
      <c r="R32" s="68">
        <f t="shared" si="8"/>
        <v>-15.38437283218768</v>
      </c>
    </row>
    <row r="33" spans="1:18" s="5" customFormat="1" ht="12">
      <c r="A33" s="101" t="s">
        <v>20</v>
      </c>
      <c r="B33" s="104" t="s">
        <v>21</v>
      </c>
      <c r="C33" s="35" t="s">
        <v>70</v>
      </c>
      <c r="D33" s="19">
        <v>3297.98</v>
      </c>
      <c r="E33" s="19">
        <v>3426.79</v>
      </c>
      <c r="F33" s="17"/>
      <c r="G33" s="17"/>
      <c r="H33" s="18"/>
      <c r="I33" s="17"/>
      <c r="J33" s="17"/>
      <c r="K33" s="20"/>
      <c r="L33" s="24">
        <f>K34-E33</f>
        <v>-213.67000000000007</v>
      </c>
      <c r="M33" s="81">
        <v>302.94</v>
      </c>
      <c r="N33" s="82">
        <v>120.48</v>
      </c>
      <c r="O33" s="82">
        <v>60.36</v>
      </c>
      <c r="P33" s="82">
        <f>26.39+2464.74</f>
        <v>2491.1299999999997</v>
      </c>
      <c r="Q33" s="82">
        <v>334.23</v>
      </c>
      <c r="R33" s="83">
        <v>178.02</v>
      </c>
    </row>
    <row r="34" spans="1:18" s="12" customFormat="1" ht="12">
      <c r="A34" s="102"/>
      <c r="B34" s="105"/>
      <c r="C34" s="15" t="s">
        <v>60</v>
      </c>
      <c r="D34" s="7"/>
      <c r="E34" s="7"/>
      <c r="F34" s="13"/>
      <c r="G34" s="13"/>
      <c r="H34" s="6"/>
      <c r="I34" s="13"/>
      <c r="J34" s="13"/>
      <c r="K34" s="7">
        <v>3213.12</v>
      </c>
      <c r="L34" s="14"/>
      <c r="M34" s="92">
        <v>235.62</v>
      </c>
      <c r="N34" s="93">
        <v>34.4</v>
      </c>
      <c r="O34" s="93">
        <v>51.03</v>
      </c>
      <c r="P34" s="93">
        <f>23.16+2464.74</f>
        <v>2487.8999999999996</v>
      </c>
      <c r="Q34" s="93">
        <v>263.72000000000003</v>
      </c>
      <c r="R34" s="94">
        <v>140.46</v>
      </c>
    </row>
    <row r="35" spans="1:18" s="47" customFormat="1" ht="12.75" thickBot="1">
      <c r="A35" s="103"/>
      <c r="B35" s="106"/>
      <c r="C35" s="78" t="s">
        <v>53</v>
      </c>
      <c r="D35" s="42"/>
      <c r="E35" s="42"/>
      <c r="F35" s="43"/>
      <c r="G35" s="43"/>
      <c r="H35" s="44"/>
      <c r="I35" s="43"/>
      <c r="J35" s="43"/>
      <c r="K35" s="42"/>
      <c r="L35" s="46"/>
      <c r="M35" s="66">
        <f>100-M33*100/M34</f>
        <v>-28.571428571428555</v>
      </c>
      <c r="N35" s="86">
        <f t="shared" ref="N35:R35" si="9">100-N33*100/N34</f>
        <v>-250.23255813953489</v>
      </c>
      <c r="O35" s="67">
        <f t="shared" si="9"/>
        <v>-18.283362727807173</v>
      </c>
      <c r="P35" s="67">
        <f t="shared" si="9"/>
        <v>-0.12982836930744668</v>
      </c>
      <c r="Q35" s="67">
        <f t="shared" si="9"/>
        <v>-26.736690429243126</v>
      </c>
      <c r="R35" s="68">
        <f t="shared" si="9"/>
        <v>-26.740709098675779</v>
      </c>
    </row>
    <row r="36" spans="1:18" s="5" customFormat="1" ht="22.5">
      <c r="A36" s="101" t="s">
        <v>22</v>
      </c>
      <c r="B36" s="104" t="s">
        <v>23</v>
      </c>
      <c r="C36" s="35" t="s">
        <v>71</v>
      </c>
      <c r="D36" s="19">
        <v>3933.95</v>
      </c>
      <c r="E36" s="19">
        <v>4182</v>
      </c>
      <c r="F36" s="17"/>
      <c r="G36" s="17"/>
      <c r="H36" s="18"/>
      <c r="I36" s="17"/>
      <c r="J36" s="17"/>
      <c r="K36" s="20"/>
      <c r="L36" s="24">
        <f>K37-E36</f>
        <v>-270.90000000000009</v>
      </c>
      <c r="M36" s="81">
        <v>180.41</v>
      </c>
      <c r="N36" s="82">
        <v>14.24</v>
      </c>
      <c r="O36" s="82">
        <v>0.92</v>
      </c>
      <c r="P36" s="82">
        <v>3654.86</v>
      </c>
      <c r="Q36" s="82">
        <v>207.82</v>
      </c>
      <c r="R36" s="83">
        <v>124.69</v>
      </c>
    </row>
    <row r="37" spans="1:18" s="12" customFormat="1" ht="12">
      <c r="A37" s="102"/>
      <c r="B37" s="105"/>
      <c r="C37" s="15" t="s">
        <v>60</v>
      </c>
      <c r="D37" s="7"/>
      <c r="E37" s="7"/>
      <c r="F37" s="13"/>
      <c r="G37" s="13"/>
      <c r="H37" s="6"/>
      <c r="I37" s="13"/>
      <c r="J37" s="13"/>
      <c r="K37" s="9">
        <v>3911.1</v>
      </c>
      <c r="L37" s="14"/>
      <c r="M37" s="92">
        <v>182.86</v>
      </c>
      <c r="N37" s="93">
        <v>10.11</v>
      </c>
      <c r="O37" s="93">
        <v>4.04</v>
      </c>
      <c r="P37" s="93">
        <f>3140.37+242.34</f>
        <v>3382.71</v>
      </c>
      <c r="Q37" s="93">
        <v>209.61</v>
      </c>
      <c r="R37" s="94">
        <v>121.77</v>
      </c>
    </row>
    <row r="38" spans="1:18" s="47" customFormat="1" ht="12.75" thickBot="1">
      <c r="A38" s="103"/>
      <c r="B38" s="106"/>
      <c r="C38" s="78" t="s">
        <v>53</v>
      </c>
      <c r="D38" s="42"/>
      <c r="E38" s="42"/>
      <c r="F38" s="43"/>
      <c r="G38" s="43"/>
      <c r="H38" s="44"/>
      <c r="I38" s="43"/>
      <c r="J38" s="43"/>
      <c r="K38" s="58"/>
      <c r="L38" s="46"/>
      <c r="M38" s="66">
        <f>100-M36*100/M37</f>
        <v>1.3398228152685192</v>
      </c>
      <c r="N38" s="86">
        <f t="shared" ref="N38:R38" si="10">100-N36*100/N37</f>
        <v>-40.850642927794269</v>
      </c>
      <c r="O38" s="67">
        <f t="shared" si="10"/>
        <v>77.227722772277232</v>
      </c>
      <c r="P38" s="67">
        <f t="shared" si="10"/>
        <v>-8.0453246066023922</v>
      </c>
      <c r="Q38" s="67">
        <f t="shared" si="10"/>
        <v>0.85396689089262168</v>
      </c>
      <c r="R38" s="68">
        <f t="shared" si="10"/>
        <v>-2.397963373573134</v>
      </c>
    </row>
    <row r="39" spans="1:18" s="5" customFormat="1" ht="22.5">
      <c r="A39" s="102" t="s">
        <v>24</v>
      </c>
      <c r="B39" s="105" t="s">
        <v>25</v>
      </c>
      <c r="C39" s="36" t="s">
        <v>72</v>
      </c>
      <c r="D39" s="16">
        <v>1854.55</v>
      </c>
      <c r="E39" s="16">
        <v>2084.9</v>
      </c>
      <c r="F39" s="13"/>
      <c r="G39" s="13"/>
      <c r="H39" s="6"/>
      <c r="I39" s="13"/>
      <c r="J39" s="13"/>
      <c r="K39" s="12"/>
      <c r="L39" s="26">
        <f>K40-E39</f>
        <v>-177.73000000000002</v>
      </c>
      <c r="M39" s="81">
        <v>403.61</v>
      </c>
      <c r="N39" s="82">
        <v>35.590000000000003</v>
      </c>
      <c r="O39" s="82">
        <v>6.91</v>
      </c>
      <c r="P39" s="82">
        <v>1060.21</v>
      </c>
      <c r="Q39" s="82">
        <v>384.49</v>
      </c>
      <c r="R39" s="83">
        <v>201</v>
      </c>
    </row>
    <row r="40" spans="1:18" s="12" customFormat="1" ht="12">
      <c r="A40" s="102"/>
      <c r="B40" s="105"/>
      <c r="C40" s="15" t="s">
        <v>60</v>
      </c>
      <c r="D40" s="7"/>
      <c r="E40" s="7"/>
      <c r="F40" s="13"/>
      <c r="G40" s="13"/>
      <c r="H40" s="6"/>
      <c r="I40" s="13"/>
      <c r="J40" s="13"/>
      <c r="K40" s="87">
        <v>1907.17</v>
      </c>
      <c r="L40" s="14"/>
      <c r="M40" s="92">
        <v>393.72</v>
      </c>
      <c r="N40" s="93">
        <v>16.62</v>
      </c>
      <c r="O40" s="93">
        <v>9.33</v>
      </c>
      <c r="P40" s="93">
        <v>913.24</v>
      </c>
      <c r="Q40" s="93">
        <v>377.12</v>
      </c>
      <c r="R40" s="94">
        <v>197.13</v>
      </c>
    </row>
    <row r="41" spans="1:18" s="51" customFormat="1" ht="12.75" thickBot="1">
      <c r="A41" s="103"/>
      <c r="B41" s="106"/>
      <c r="C41" s="78" t="s">
        <v>53</v>
      </c>
      <c r="D41" s="48"/>
      <c r="E41" s="48"/>
      <c r="F41" s="49"/>
      <c r="G41" s="49"/>
      <c r="H41" s="44"/>
      <c r="I41" s="49"/>
      <c r="J41" s="49"/>
      <c r="K41" s="88"/>
      <c r="L41" s="50"/>
      <c r="M41" s="66">
        <f>100-M39*100/M40</f>
        <v>-2.5119374174540212</v>
      </c>
      <c r="N41" s="86">
        <f>100-N39*100/N40</f>
        <v>-114.13959085439231</v>
      </c>
      <c r="O41" s="67">
        <f>100-O39*100/O40</f>
        <v>25.937834941050369</v>
      </c>
      <c r="P41" s="67">
        <f t="shared" ref="P41:R41" si="11">100-P39*100/P40</f>
        <v>-16.093250405150897</v>
      </c>
      <c r="Q41" s="67">
        <f t="shared" si="11"/>
        <v>-1.9542851081883725</v>
      </c>
      <c r="R41" s="68">
        <f t="shared" si="11"/>
        <v>-1.9631715111855215</v>
      </c>
    </row>
    <row r="42" spans="1:18" s="5" customFormat="1" ht="22.5">
      <c r="A42" s="101" t="s">
        <v>26</v>
      </c>
      <c r="B42" s="104" t="s">
        <v>27</v>
      </c>
      <c r="C42" s="35" t="s">
        <v>73</v>
      </c>
      <c r="D42" s="118">
        <v>457.65</v>
      </c>
      <c r="E42" s="118">
        <v>470.84</v>
      </c>
      <c r="F42" s="17"/>
      <c r="G42" s="17"/>
      <c r="H42" s="18"/>
      <c r="I42" s="17"/>
      <c r="J42" s="17"/>
      <c r="K42" s="20"/>
      <c r="L42" s="24">
        <f>K43-E42</f>
        <v>1.3300000000000409</v>
      </c>
      <c r="M42" s="89">
        <v>106.95</v>
      </c>
      <c r="N42" s="90">
        <v>4.41</v>
      </c>
      <c r="O42" s="90">
        <v>0.79</v>
      </c>
      <c r="P42" s="90">
        <f>98.26+104.32</f>
        <v>202.57999999999998</v>
      </c>
      <c r="Q42" s="90">
        <v>102.61</v>
      </c>
      <c r="R42" s="91">
        <v>54.29</v>
      </c>
    </row>
    <row r="43" spans="1:18" s="12" customFormat="1" ht="12">
      <c r="A43" s="102"/>
      <c r="B43" s="105"/>
      <c r="C43" s="15" t="s">
        <v>60</v>
      </c>
      <c r="D43" s="8"/>
      <c r="E43" s="8"/>
      <c r="F43" s="13"/>
      <c r="G43" s="13"/>
      <c r="H43" s="6"/>
      <c r="I43" s="13"/>
      <c r="J43" s="13"/>
      <c r="K43" s="8">
        <v>472.17</v>
      </c>
      <c r="L43" s="14"/>
      <c r="M43" s="92">
        <v>108.71</v>
      </c>
      <c r="N43" s="93">
        <v>2.65</v>
      </c>
      <c r="O43" s="93">
        <v>1.34</v>
      </c>
      <c r="P43" s="93">
        <f>94.85+104.32</f>
        <v>199.17</v>
      </c>
      <c r="Q43" s="93">
        <v>104.83</v>
      </c>
      <c r="R43" s="94">
        <v>55.47</v>
      </c>
    </row>
    <row r="44" spans="1:18" s="47" customFormat="1" ht="12.75" thickBot="1">
      <c r="A44" s="103"/>
      <c r="B44" s="106"/>
      <c r="C44" s="78" t="s">
        <v>53</v>
      </c>
      <c r="D44" s="57"/>
      <c r="E44" s="57"/>
      <c r="F44" s="43"/>
      <c r="G44" s="43"/>
      <c r="H44" s="44"/>
      <c r="I44" s="43"/>
      <c r="J44" s="43"/>
      <c r="K44" s="57"/>
      <c r="L44" s="46"/>
      <c r="M44" s="66">
        <f t="shared" ref="M44:R44" si="12">100-M42*100/M43</f>
        <v>1.6189862938092148</v>
      </c>
      <c r="N44" s="86">
        <f t="shared" si="12"/>
        <v>-66.415094339622641</v>
      </c>
      <c r="O44" s="67">
        <f t="shared" si="12"/>
        <v>41.044776119402989</v>
      </c>
      <c r="P44" s="67">
        <f t="shared" si="12"/>
        <v>-1.712105236732441</v>
      </c>
      <c r="Q44" s="67">
        <f t="shared" si="12"/>
        <v>2.1177143947343353</v>
      </c>
      <c r="R44" s="68">
        <f t="shared" si="12"/>
        <v>2.1272760050477757</v>
      </c>
    </row>
    <row r="45" spans="1:18" s="5" customFormat="1" ht="15" customHeight="1">
      <c r="A45" s="101" t="s">
        <v>28</v>
      </c>
      <c r="B45" s="104" t="s">
        <v>29</v>
      </c>
      <c r="C45" s="35" t="s">
        <v>74</v>
      </c>
      <c r="D45" s="19">
        <v>8299.11</v>
      </c>
      <c r="E45" s="19">
        <v>9251.5400000000009</v>
      </c>
      <c r="F45" s="17"/>
      <c r="G45" s="17"/>
      <c r="H45" s="18"/>
      <c r="I45" s="17"/>
      <c r="J45" s="17"/>
      <c r="K45" s="20"/>
      <c r="L45" s="24">
        <f>K46-E45</f>
        <v>-1019.9900000000016</v>
      </c>
      <c r="M45" s="89">
        <v>1040.56</v>
      </c>
      <c r="N45" s="90">
        <v>56.46</v>
      </c>
      <c r="O45" s="90">
        <v>14.18</v>
      </c>
      <c r="P45" s="90">
        <v>6394.1</v>
      </c>
      <c r="Q45" s="90">
        <v>991.25</v>
      </c>
      <c r="R45" s="91">
        <v>515.91</v>
      </c>
    </row>
    <row r="46" spans="1:18" s="12" customFormat="1" ht="12">
      <c r="A46" s="102"/>
      <c r="B46" s="105"/>
      <c r="C46" s="15" t="s">
        <v>60</v>
      </c>
      <c r="D46" s="7"/>
      <c r="E46" s="7"/>
      <c r="F46" s="13"/>
      <c r="G46" s="13"/>
      <c r="H46" s="6"/>
      <c r="I46" s="13"/>
      <c r="J46" s="13"/>
      <c r="K46" s="7">
        <v>8231.5499999999993</v>
      </c>
      <c r="L46" s="14"/>
      <c r="M46" s="92">
        <v>1079.93</v>
      </c>
      <c r="N46" s="93">
        <v>37.28</v>
      </c>
      <c r="O46" s="93">
        <v>18.87</v>
      </c>
      <c r="P46" s="93">
        <f>5435.75+86.4</f>
        <v>5522.15</v>
      </c>
      <c r="Q46" s="93">
        <v>1034.67</v>
      </c>
      <c r="R46" s="94">
        <v>538.65</v>
      </c>
    </row>
    <row r="47" spans="1:18" s="51" customFormat="1" ht="12.75" thickBot="1">
      <c r="A47" s="103"/>
      <c r="B47" s="106"/>
      <c r="C47" s="78" t="s">
        <v>53</v>
      </c>
      <c r="D47" s="48"/>
      <c r="E47" s="48"/>
      <c r="F47" s="49"/>
      <c r="G47" s="49"/>
      <c r="H47" s="44"/>
      <c r="I47" s="49"/>
      <c r="J47" s="49"/>
      <c r="K47" s="48"/>
      <c r="L47" s="50"/>
      <c r="M47" s="66">
        <f>100-M45*100/M46</f>
        <v>3.6456066596909125</v>
      </c>
      <c r="N47" s="86">
        <f>100-N45*100/N46</f>
        <v>-51.44849785407726</v>
      </c>
      <c r="O47" s="67">
        <f t="shared" ref="O47:R47" si="13">100-O45*100/O46</f>
        <v>24.854266030736625</v>
      </c>
      <c r="P47" s="67">
        <f t="shared" si="13"/>
        <v>-15.790045543855214</v>
      </c>
      <c r="Q47" s="67">
        <f t="shared" si="13"/>
        <v>4.1965070988817814</v>
      </c>
      <c r="R47" s="68">
        <f t="shared" si="13"/>
        <v>4.2216652742968535</v>
      </c>
    </row>
    <row r="48" spans="1:18" s="5" customFormat="1" ht="12">
      <c r="A48" s="101" t="s">
        <v>30</v>
      </c>
      <c r="B48" s="104" t="s">
        <v>31</v>
      </c>
      <c r="C48" s="36" t="s">
        <v>75</v>
      </c>
      <c r="D48" s="16">
        <v>15778.93</v>
      </c>
      <c r="E48" s="16">
        <v>15846.07</v>
      </c>
      <c r="F48" s="13"/>
      <c r="G48" s="13"/>
      <c r="H48" s="6"/>
      <c r="I48" s="13"/>
      <c r="J48" s="13"/>
      <c r="K48" s="12"/>
      <c r="L48" s="26">
        <f>K49-E48</f>
        <v>-56.909999999999854</v>
      </c>
      <c r="M48" s="89">
        <v>181.3</v>
      </c>
      <c r="N48" s="90">
        <v>25.36</v>
      </c>
      <c r="O48" s="90">
        <v>4</v>
      </c>
      <c r="P48" s="90">
        <f>5160.99+10193.7</f>
        <v>15354.69</v>
      </c>
      <c r="Q48" s="90">
        <v>184.38</v>
      </c>
      <c r="R48" s="91">
        <v>100.35</v>
      </c>
    </row>
    <row r="49" spans="1:18" s="12" customFormat="1" ht="12">
      <c r="A49" s="102"/>
      <c r="B49" s="105"/>
      <c r="C49" s="15" t="s">
        <v>60</v>
      </c>
      <c r="D49" s="7"/>
      <c r="E49" s="7"/>
      <c r="F49" s="13"/>
      <c r="G49" s="13"/>
      <c r="H49" s="6"/>
      <c r="I49" s="13"/>
      <c r="J49" s="13"/>
      <c r="K49" s="7">
        <v>15789.16</v>
      </c>
      <c r="L49" s="14"/>
      <c r="M49" s="92">
        <v>179.12</v>
      </c>
      <c r="N49" s="93">
        <v>13.24</v>
      </c>
      <c r="O49" s="93">
        <v>7.37</v>
      </c>
      <c r="P49" s="93">
        <f>5109.33+10193.71</f>
        <v>15303.039999999999</v>
      </c>
      <c r="Q49" s="93">
        <v>185.5</v>
      </c>
      <c r="R49" s="94">
        <v>100.88</v>
      </c>
    </row>
    <row r="50" spans="1:18" s="47" customFormat="1" ht="12.75" thickBot="1">
      <c r="A50" s="103"/>
      <c r="B50" s="106"/>
      <c r="C50" s="78" t="s">
        <v>53</v>
      </c>
      <c r="D50" s="42"/>
      <c r="E50" s="42"/>
      <c r="F50" s="43"/>
      <c r="G50" s="43"/>
      <c r="H50" s="44"/>
      <c r="I50" s="43"/>
      <c r="J50" s="43"/>
      <c r="K50" s="42"/>
      <c r="L50" s="46"/>
      <c r="M50" s="60">
        <f>100-M48*100/M49</f>
        <v>-1.217061188030371</v>
      </c>
      <c r="N50" s="84">
        <f t="shared" ref="N50:R50" si="14">100-N48*100/N49</f>
        <v>-91.540785498489413</v>
      </c>
      <c r="O50" s="61">
        <f t="shared" si="14"/>
        <v>45.725915875169605</v>
      </c>
      <c r="P50" s="61">
        <f t="shared" si="14"/>
        <v>-0.33751463761448974</v>
      </c>
      <c r="Q50" s="61">
        <f t="shared" si="14"/>
        <v>0.60377358490566735</v>
      </c>
      <c r="R50" s="62">
        <f t="shared" si="14"/>
        <v>0.52537668517049951</v>
      </c>
    </row>
    <row r="51" spans="1:18" s="5" customFormat="1" ht="12">
      <c r="A51" s="101" t="s">
        <v>32</v>
      </c>
      <c r="B51" s="104" t="s">
        <v>33</v>
      </c>
      <c r="C51" s="35" t="s">
        <v>76</v>
      </c>
      <c r="D51" s="19">
        <v>8952.33</v>
      </c>
      <c r="E51" s="19">
        <v>10041.129999999999</v>
      </c>
      <c r="F51" s="17"/>
      <c r="G51" s="17"/>
      <c r="H51" s="18"/>
      <c r="I51" s="17"/>
      <c r="J51" s="17"/>
      <c r="K51" s="20"/>
      <c r="L51" s="24">
        <f>K52-E51</f>
        <v>-2196.0399999999991</v>
      </c>
      <c r="M51" s="89">
        <v>509.89</v>
      </c>
      <c r="N51" s="90">
        <v>7555.92</v>
      </c>
      <c r="O51" s="90">
        <v>189.08</v>
      </c>
      <c r="P51" s="90">
        <v>1015.19</v>
      </c>
      <c r="Q51" s="90">
        <v>649.02</v>
      </c>
      <c r="R51" s="91">
        <v>311.12</v>
      </c>
    </row>
    <row r="52" spans="1:18" s="12" customFormat="1" ht="12">
      <c r="A52" s="102"/>
      <c r="B52" s="105"/>
      <c r="C52" s="15" t="s">
        <v>60</v>
      </c>
      <c r="D52" s="7"/>
      <c r="E52" s="7"/>
      <c r="F52" s="13"/>
      <c r="G52" s="13"/>
      <c r="H52" s="6"/>
      <c r="I52" s="13"/>
      <c r="J52" s="13"/>
      <c r="K52" s="7">
        <v>7845.09</v>
      </c>
      <c r="L52" s="14"/>
      <c r="M52" s="92">
        <v>502.39</v>
      </c>
      <c r="N52" s="93">
        <v>323.54000000000002</v>
      </c>
      <c r="O52" s="93">
        <v>154.11000000000001</v>
      </c>
      <c r="P52" s="93">
        <v>5949.13</v>
      </c>
      <c r="Q52" s="93">
        <v>609.6</v>
      </c>
      <c r="R52" s="94">
        <v>306.32</v>
      </c>
    </row>
    <row r="53" spans="1:18" s="47" customFormat="1" ht="12.75" thickBot="1">
      <c r="A53" s="103"/>
      <c r="B53" s="106"/>
      <c r="C53" s="78" t="s">
        <v>53</v>
      </c>
      <c r="D53" s="42"/>
      <c r="E53" s="42"/>
      <c r="F53" s="43"/>
      <c r="G53" s="43"/>
      <c r="H53" s="44"/>
      <c r="I53" s="43"/>
      <c r="J53" s="43"/>
      <c r="K53" s="56"/>
      <c r="L53" s="46"/>
      <c r="M53" s="66">
        <f>100-M51*100/M52</f>
        <v>-1.4928641095563222</v>
      </c>
      <c r="N53" s="86">
        <f t="shared" ref="N53:R53" si="15">100-N51*100/N52</f>
        <v>-2235.38975088088</v>
      </c>
      <c r="O53" s="67">
        <f t="shared" si="15"/>
        <v>-22.691583933553943</v>
      </c>
      <c r="P53" s="119">
        <f t="shared" si="15"/>
        <v>82.935488046151278</v>
      </c>
      <c r="Q53" s="67">
        <f t="shared" si="15"/>
        <v>-6.4665354330708595</v>
      </c>
      <c r="R53" s="68">
        <f t="shared" si="15"/>
        <v>-1.5669887699138201</v>
      </c>
    </row>
    <row r="54" spans="1:18" s="5" customFormat="1" ht="22.5">
      <c r="A54" s="101" t="s">
        <v>34</v>
      </c>
      <c r="B54" s="104" t="s">
        <v>35</v>
      </c>
      <c r="C54" s="35" t="s">
        <v>77</v>
      </c>
      <c r="D54" s="19">
        <v>10331.08</v>
      </c>
      <c r="E54" s="19">
        <v>10410.65</v>
      </c>
      <c r="F54" s="17"/>
      <c r="G54" s="17"/>
      <c r="H54" s="18"/>
      <c r="I54" s="17"/>
      <c r="J54" s="17"/>
      <c r="K54" s="20"/>
      <c r="L54" s="24">
        <f>K55-E54</f>
        <v>79.460000000000946</v>
      </c>
      <c r="M54" s="89">
        <v>496.51</v>
      </c>
      <c r="N54" s="90">
        <v>374.24</v>
      </c>
      <c r="O54" s="90">
        <v>61.84</v>
      </c>
      <c r="P54" s="90">
        <v>8749.9599999999991</v>
      </c>
      <c r="Q54" s="90">
        <v>526.08000000000004</v>
      </c>
      <c r="R54" s="91">
        <v>263.85000000000002</v>
      </c>
    </row>
    <row r="55" spans="1:18" s="12" customFormat="1" ht="12">
      <c r="A55" s="102"/>
      <c r="B55" s="105"/>
      <c r="C55" s="15" t="s">
        <v>60</v>
      </c>
      <c r="D55" s="7"/>
      <c r="E55" s="7"/>
      <c r="F55" s="13"/>
      <c r="G55" s="13"/>
      <c r="H55" s="6"/>
      <c r="I55" s="13"/>
      <c r="J55" s="13"/>
      <c r="K55" s="7">
        <v>10490.11</v>
      </c>
      <c r="L55" s="14"/>
      <c r="M55" s="92">
        <v>494.91</v>
      </c>
      <c r="N55" s="93">
        <v>199.58</v>
      </c>
      <c r="O55" s="93">
        <v>67.27</v>
      </c>
      <c r="P55" s="93">
        <v>8936.1299999999992</v>
      </c>
      <c r="Q55" s="93">
        <v>528.63</v>
      </c>
      <c r="R55" s="94">
        <v>263.58999999999997</v>
      </c>
    </row>
    <row r="56" spans="1:18" s="47" customFormat="1" ht="12.75" thickBot="1">
      <c r="A56" s="103"/>
      <c r="B56" s="106"/>
      <c r="C56" s="78" t="s">
        <v>53</v>
      </c>
      <c r="D56" s="42"/>
      <c r="E56" s="42"/>
      <c r="F56" s="43"/>
      <c r="G56" s="43"/>
      <c r="H56" s="44"/>
      <c r="I56" s="43"/>
      <c r="J56" s="43"/>
      <c r="K56" s="42"/>
      <c r="L56" s="46"/>
      <c r="M56" s="66">
        <f>100-M54*100/M55</f>
        <v>-0.32329110343293621</v>
      </c>
      <c r="N56" s="86">
        <f t="shared" ref="N56:R56" si="16">100-N54*100/N55</f>
        <v>-87.513778935765089</v>
      </c>
      <c r="O56" s="67">
        <f t="shared" si="16"/>
        <v>8.0719488627917286</v>
      </c>
      <c r="P56" s="119">
        <f t="shared" si="16"/>
        <v>2.0833403274124294</v>
      </c>
      <c r="Q56" s="67">
        <f t="shared" si="16"/>
        <v>0.48237897962657428</v>
      </c>
      <c r="R56" s="68">
        <f t="shared" si="16"/>
        <v>-9.8638036344340208E-2</v>
      </c>
    </row>
    <row r="57" spans="1:18" s="5" customFormat="1" ht="12">
      <c r="A57" s="101" t="s">
        <v>36</v>
      </c>
      <c r="B57" s="104" t="s">
        <v>37</v>
      </c>
      <c r="C57" s="35" t="s">
        <v>78</v>
      </c>
      <c r="D57" s="19">
        <v>2713.75</v>
      </c>
      <c r="E57" s="19">
        <v>2883.36</v>
      </c>
      <c r="F57" s="17"/>
      <c r="G57" s="17"/>
      <c r="H57" s="18"/>
      <c r="I57" s="17"/>
      <c r="J57" s="17"/>
      <c r="K57" s="20"/>
      <c r="L57" s="24">
        <f>K58-E57</f>
        <v>-647.34999999999991</v>
      </c>
      <c r="M57" s="89">
        <v>53.47</v>
      </c>
      <c r="N57" s="90">
        <v>13.19</v>
      </c>
      <c r="O57" s="90">
        <v>6.06</v>
      </c>
      <c r="P57" s="90">
        <v>2724.15</v>
      </c>
      <c r="Q57" s="90">
        <v>59.65</v>
      </c>
      <c r="R57" s="91">
        <v>32.89</v>
      </c>
    </row>
    <row r="58" spans="1:18" s="12" customFormat="1" ht="12">
      <c r="A58" s="102"/>
      <c r="B58" s="105"/>
      <c r="C58" s="15" t="s">
        <v>60</v>
      </c>
      <c r="D58" s="7"/>
      <c r="E58" s="7"/>
      <c r="F58" s="13"/>
      <c r="G58" s="13"/>
      <c r="H58" s="6"/>
      <c r="I58" s="13"/>
      <c r="J58" s="13"/>
      <c r="K58" s="7">
        <v>2236.0100000000002</v>
      </c>
      <c r="L58" s="14"/>
      <c r="M58" s="92">
        <v>48.65</v>
      </c>
      <c r="N58" s="93">
        <v>6.08</v>
      </c>
      <c r="O58" s="93">
        <v>2.52</v>
      </c>
      <c r="P58" s="93">
        <v>2099.69</v>
      </c>
      <c r="Q58" s="93">
        <v>52</v>
      </c>
      <c r="R58" s="94">
        <v>27.97</v>
      </c>
    </row>
    <row r="59" spans="1:18" s="47" customFormat="1" ht="12.75" thickBot="1">
      <c r="A59" s="103"/>
      <c r="B59" s="106"/>
      <c r="C59" s="78" t="s">
        <v>53</v>
      </c>
      <c r="D59" s="42"/>
      <c r="E59" s="42"/>
      <c r="F59" s="43"/>
      <c r="G59" s="43"/>
      <c r="H59" s="44"/>
      <c r="I59" s="43"/>
      <c r="J59" s="43"/>
      <c r="K59" s="42"/>
      <c r="L59" s="46"/>
      <c r="M59" s="66">
        <f>100-M57*100/M58</f>
        <v>-9.9075025693730794</v>
      </c>
      <c r="N59" s="86">
        <f t="shared" ref="N59:R59" si="17">100-N57*100/N58</f>
        <v>-116.94078947368422</v>
      </c>
      <c r="O59" s="67">
        <f t="shared" si="17"/>
        <v>-140.47619047619048</v>
      </c>
      <c r="P59" s="67">
        <f t="shared" si="17"/>
        <v>-29.740580752396767</v>
      </c>
      <c r="Q59" s="67">
        <f t="shared" si="17"/>
        <v>-14.711538461538467</v>
      </c>
      <c r="R59" s="68">
        <f t="shared" si="17"/>
        <v>-17.590275294958886</v>
      </c>
    </row>
    <row r="60" spans="1:18" s="5" customFormat="1" ht="22.5">
      <c r="A60" s="102" t="s">
        <v>38</v>
      </c>
      <c r="B60" s="105" t="s">
        <v>39</v>
      </c>
      <c r="C60" s="36" t="s">
        <v>79</v>
      </c>
      <c r="D60" s="33">
        <v>360.66</v>
      </c>
      <c r="E60" s="33">
        <v>395.58</v>
      </c>
      <c r="F60" s="13"/>
      <c r="G60" s="13"/>
      <c r="H60" s="6"/>
      <c r="I60" s="13"/>
      <c r="J60" s="13"/>
      <c r="K60" s="12"/>
      <c r="L60" s="26">
        <f>K61-E60</f>
        <v>-15.96999999999997</v>
      </c>
      <c r="M60" s="81">
        <v>68.099999999999994</v>
      </c>
      <c r="N60" s="82">
        <v>56.57</v>
      </c>
      <c r="O60" s="82">
        <v>8.7100000000000009</v>
      </c>
      <c r="P60" s="82">
        <v>156.09</v>
      </c>
      <c r="Q60" s="82">
        <v>75.22</v>
      </c>
      <c r="R60" s="83">
        <v>39.61</v>
      </c>
    </row>
    <row r="61" spans="1:18" s="12" customFormat="1" ht="12">
      <c r="A61" s="102"/>
      <c r="B61" s="105"/>
      <c r="C61" s="15" t="s">
        <v>60</v>
      </c>
      <c r="D61" s="8"/>
      <c r="E61" s="8"/>
      <c r="F61" s="13"/>
      <c r="G61" s="13"/>
      <c r="H61" s="6"/>
      <c r="I61" s="13"/>
      <c r="J61" s="13"/>
      <c r="K61" s="8">
        <v>379.61</v>
      </c>
      <c r="L61" s="14"/>
      <c r="M61" s="92">
        <v>65.81</v>
      </c>
      <c r="N61" s="93">
        <v>12.43</v>
      </c>
      <c r="O61" s="93">
        <v>5.37</v>
      </c>
      <c r="P61" s="93">
        <v>190.21</v>
      </c>
      <c r="Q61" s="93">
        <v>69.45</v>
      </c>
      <c r="R61" s="94">
        <v>36.33</v>
      </c>
    </row>
    <row r="62" spans="1:18" s="47" customFormat="1" ht="12.75" thickBot="1">
      <c r="A62" s="103"/>
      <c r="B62" s="106"/>
      <c r="C62" s="78" t="s">
        <v>53</v>
      </c>
      <c r="D62" s="57"/>
      <c r="E62" s="57"/>
      <c r="F62" s="43"/>
      <c r="G62" s="43"/>
      <c r="H62" s="44"/>
      <c r="I62" s="43"/>
      <c r="J62" s="43"/>
      <c r="K62" s="57"/>
      <c r="L62" s="46"/>
      <c r="M62" s="66">
        <f>100-M60*100/M61</f>
        <v>-3.479714329129294</v>
      </c>
      <c r="N62" s="86">
        <f t="shared" ref="N62:R62" si="18">100-N60*100/N61</f>
        <v>-355.10860820595337</v>
      </c>
      <c r="O62" s="67">
        <f t="shared" si="18"/>
        <v>-62.197392923649915</v>
      </c>
      <c r="P62" s="119">
        <f t="shared" si="18"/>
        <v>17.938068450659799</v>
      </c>
      <c r="Q62" s="67">
        <f t="shared" si="18"/>
        <v>-8.308135349172062</v>
      </c>
      <c r="R62" s="68">
        <f t="shared" si="18"/>
        <v>-9.0283512248830249</v>
      </c>
    </row>
    <row r="63" spans="1:18" s="5" customFormat="1" ht="22.5">
      <c r="A63" s="101" t="s">
        <v>40</v>
      </c>
      <c r="B63" s="104" t="s">
        <v>41</v>
      </c>
      <c r="C63" s="36" t="s">
        <v>80</v>
      </c>
      <c r="D63" s="32">
        <v>6111.6</v>
      </c>
      <c r="E63" s="32">
        <v>6592.52</v>
      </c>
      <c r="F63" s="13"/>
      <c r="G63" s="13"/>
      <c r="H63" s="6"/>
      <c r="I63" s="13"/>
      <c r="J63" s="13"/>
      <c r="K63" s="12"/>
      <c r="L63" s="26">
        <f>K64-E63</f>
        <v>-829.82000000000062</v>
      </c>
      <c r="M63" s="89">
        <v>753.62</v>
      </c>
      <c r="N63" s="90">
        <v>586.04999999999995</v>
      </c>
      <c r="O63" s="90">
        <v>102.06</v>
      </c>
      <c r="P63" s="90">
        <v>3816.13</v>
      </c>
      <c r="Q63" s="90">
        <v>909.65</v>
      </c>
      <c r="R63" s="91">
        <v>527.07000000000005</v>
      </c>
    </row>
    <row r="64" spans="1:18" s="12" customFormat="1" ht="12">
      <c r="A64" s="102"/>
      <c r="B64" s="105"/>
      <c r="C64" s="15" t="s">
        <v>60</v>
      </c>
      <c r="D64" s="9"/>
      <c r="E64" s="9"/>
      <c r="F64" s="13"/>
      <c r="G64" s="13"/>
      <c r="H64" s="6"/>
      <c r="I64" s="13"/>
      <c r="J64" s="13"/>
      <c r="K64" s="9">
        <v>5762.7</v>
      </c>
      <c r="L64" s="14"/>
      <c r="M64" s="92">
        <v>753.37</v>
      </c>
      <c r="N64" s="93">
        <v>193.58</v>
      </c>
      <c r="O64" s="93">
        <v>100.81</v>
      </c>
      <c r="P64" s="93">
        <v>3279.44</v>
      </c>
      <c r="Q64" s="93">
        <v>908.78</v>
      </c>
      <c r="R64" s="94">
        <v>526.72</v>
      </c>
    </row>
    <row r="65" spans="1:18" s="47" customFormat="1" ht="12.75" thickBot="1">
      <c r="A65" s="103"/>
      <c r="B65" s="106"/>
      <c r="C65" s="78" t="s">
        <v>53</v>
      </c>
      <c r="D65" s="58"/>
      <c r="E65" s="58"/>
      <c r="F65" s="43"/>
      <c r="G65" s="43"/>
      <c r="H65" s="44"/>
      <c r="I65" s="43"/>
      <c r="J65" s="43"/>
      <c r="K65" s="58"/>
      <c r="L65" s="46"/>
      <c r="M65" s="60">
        <f>100-M63*100/M64</f>
        <v>-3.3184225546548873E-2</v>
      </c>
      <c r="N65" s="84">
        <f t="shared" ref="N65:R65" si="19">100-N63*100/N64</f>
        <v>-202.74305196817846</v>
      </c>
      <c r="O65" s="61">
        <f t="shared" si="19"/>
        <v>-1.2399563535363569</v>
      </c>
      <c r="P65" s="61">
        <f t="shared" si="19"/>
        <v>-16.365294074598097</v>
      </c>
      <c r="Q65" s="61">
        <f t="shared" si="19"/>
        <v>-9.573274059728476E-2</v>
      </c>
      <c r="R65" s="62">
        <f t="shared" si="19"/>
        <v>-6.6448967193210251E-2</v>
      </c>
    </row>
    <row r="66" spans="1:18" s="5" customFormat="1" ht="12.75" customHeight="1">
      <c r="A66" s="101" t="s">
        <v>42</v>
      </c>
      <c r="B66" s="104" t="s">
        <v>43</v>
      </c>
      <c r="C66" s="36" t="s">
        <v>81</v>
      </c>
      <c r="D66" s="33">
        <v>393.89</v>
      </c>
      <c r="E66" s="33">
        <v>431.06</v>
      </c>
      <c r="F66" s="13"/>
      <c r="G66" s="13"/>
      <c r="H66" s="6"/>
      <c r="I66" s="13"/>
      <c r="J66" s="13"/>
      <c r="K66" s="12"/>
      <c r="L66" s="26">
        <f>K67-E66</f>
        <v>105.59999999999997</v>
      </c>
      <c r="M66" s="89">
        <v>59.93</v>
      </c>
      <c r="N66" s="90">
        <v>41.53</v>
      </c>
      <c r="O66" s="90">
        <v>6.8</v>
      </c>
      <c r="P66" s="90">
        <v>222.87</v>
      </c>
      <c r="Q66" s="90">
        <v>68.16</v>
      </c>
      <c r="R66" s="91">
        <v>38.56</v>
      </c>
    </row>
    <row r="67" spans="1:18" s="12" customFormat="1" ht="12.75" customHeight="1">
      <c r="A67" s="102"/>
      <c r="B67" s="105"/>
      <c r="C67" s="15" t="s">
        <v>60</v>
      </c>
      <c r="D67" s="8"/>
      <c r="E67" s="8"/>
      <c r="F67" s="13"/>
      <c r="G67" s="13"/>
      <c r="H67" s="6"/>
      <c r="I67" s="13"/>
      <c r="J67" s="13"/>
      <c r="K67" s="8">
        <v>536.66</v>
      </c>
      <c r="L67" s="14"/>
      <c r="M67" s="92">
        <v>60.8</v>
      </c>
      <c r="N67" s="93">
        <v>20.059999999999999</v>
      </c>
      <c r="O67" s="93">
        <v>6.68</v>
      </c>
      <c r="P67" s="93">
        <v>341.23</v>
      </c>
      <c r="Q67" s="93">
        <v>68.900000000000006</v>
      </c>
      <c r="R67" s="94">
        <v>38.99</v>
      </c>
    </row>
    <row r="68" spans="1:18" s="47" customFormat="1" ht="12.75" thickBot="1">
      <c r="A68" s="103"/>
      <c r="B68" s="106"/>
      <c r="C68" s="78" t="s">
        <v>53</v>
      </c>
      <c r="D68" s="57"/>
      <c r="E68" s="57"/>
      <c r="F68" s="43"/>
      <c r="G68" s="43"/>
      <c r="H68" s="44"/>
      <c r="I68" s="43"/>
      <c r="J68" s="43"/>
      <c r="K68" s="57"/>
      <c r="L68" s="46"/>
      <c r="M68" s="60">
        <f>100-M66*100/M67</f>
        <v>1.4309210526315752</v>
      </c>
      <c r="N68" s="84">
        <f t="shared" ref="N68:R68" si="20">100-N66*100/N67</f>
        <v>-107.02891326021935</v>
      </c>
      <c r="O68" s="61">
        <f t="shared" si="20"/>
        <v>-1.7964071856287518</v>
      </c>
      <c r="P68" s="120">
        <f t="shared" si="20"/>
        <v>34.686281979896265</v>
      </c>
      <c r="Q68" s="61">
        <f t="shared" si="20"/>
        <v>1.0740203193033437</v>
      </c>
      <c r="R68" s="62">
        <f t="shared" si="20"/>
        <v>1.102846883816369</v>
      </c>
    </row>
    <row r="69" spans="1:18" s="5" customFormat="1" ht="12">
      <c r="A69" s="101" t="s">
        <v>44</v>
      </c>
      <c r="B69" s="104" t="s">
        <v>45</v>
      </c>
      <c r="C69" s="35" t="s">
        <v>82</v>
      </c>
      <c r="D69" s="19">
        <v>91788.12</v>
      </c>
      <c r="E69" s="19">
        <v>100823.28</v>
      </c>
      <c r="F69" s="17"/>
      <c r="G69" s="17"/>
      <c r="H69" s="18"/>
      <c r="I69" s="17"/>
      <c r="J69" s="17"/>
      <c r="K69" s="12"/>
      <c r="L69" s="24">
        <f>K70-E69</f>
        <v>-5422.0599999999977</v>
      </c>
      <c r="M69" s="89">
        <v>5596.48</v>
      </c>
      <c r="N69" s="90">
        <v>49557.02</v>
      </c>
      <c r="O69" s="90">
        <v>1507.54</v>
      </c>
      <c r="P69" s="90">
        <v>32608.73</v>
      </c>
      <c r="Q69" s="90">
        <v>7937.29</v>
      </c>
      <c r="R69" s="91">
        <v>5123.76</v>
      </c>
    </row>
    <row r="70" spans="1:18" s="12" customFormat="1" ht="12">
      <c r="A70" s="102"/>
      <c r="B70" s="105"/>
      <c r="C70" s="15" t="s">
        <v>60</v>
      </c>
      <c r="D70" s="7"/>
      <c r="E70" s="7"/>
      <c r="F70" s="13"/>
      <c r="G70" s="13"/>
      <c r="H70" s="6"/>
      <c r="I70" s="13"/>
      <c r="J70" s="13"/>
      <c r="K70" s="7">
        <v>95401.22</v>
      </c>
      <c r="L70" s="14"/>
      <c r="M70" s="92">
        <v>5139.04</v>
      </c>
      <c r="N70" s="93">
        <v>5941.67</v>
      </c>
      <c r="O70" s="93">
        <v>2455.3000000000002</v>
      </c>
      <c r="P70" s="93">
        <v>67808.97</v>
      </c>
      <c r="Q70" s="93">
        <v>8345.2800000000007</v>
      </c>
      <c r="R70" s="94">
        <v>5710.95</v>
      </c>
    </row>
    <row r="71" spans="1:18" s="47" customFormat="1" ht="12.75" thickBot="1">
      <c r="A71" s="103"/>
      <c r="B71" s="106"/>
      <c r="C71" s="78" t="s">
        <v>53</v>
      </c>
      <c r="D71" s="42"/>
      <c r="E71" s="42"/>
      <c r="F71" s="43"/>
      <c r="G71" s="43"/>
      <c r="H71" s="44"/>
      <c r="I71" s="43"/>
      <c r="J71" s="43"/>
      <c r="K71" s="42"/>
      <c r="L71" s="46"/>
      <c r="M71" s="66">
        <f>100-M69*100/M70</f>
        <v>-8.9012733895824852</v>
      </c>
      <c r="N71" s="86">
        <f t="shared" ref="N71:R71" si="21">100-N69*100/N70</f>
        <v>-734.058774721585</v>
      </c>
      <c r="O71" s="67">
        <f t="shared" si="21"/>
        <v>38.600578340732298</v>
      </c>
      <c r="P71" s="119">
        <f t="shared" si="21"/>
        <v>51.910890255374767</v>
      </c>
      <c r="Q71" s="67">
        <f t="shared" si="21"/>
        <v>4.8888713140841418</v>
      </c>
      <c r="R71" s="68">
        <f t="shared" si="21"/>
        <v>10.281827016520893</v>
      </c>
    </row>
    <row r="72" spans="1:18" s="5" customFormat="1" ht="22.5">
      <c r="A72" s="101" t="s">
        <v>46</v>
      </c>
      <c r="B72" s="104" t="s">
        <v>47</v>
      </c>
      <c r="C72" s="36" t="s">
        <v>83</v>
      </c>
      <c r="D72" s="16">
        <v>2548.44</v>
      </c>
      <c r="E72" s="16">
        <v>2370.7600000000002</v>
      </c>
      <c r="F72" s="13"/>
      <c r="G72" s="13"/>
      <c r="H72" s="6"/>
      <c r="I72" s="13"/>
      <c r="J72" s="13"/>
      <c r="K72" s="12"/>
      <c r="L72" s="26">
        <f>K73-E72</f>
        <v>228.06999999999971</v>
      </c>
      <c r="M72" s="81">
        <v>304.62</v>
      </c>
      <c r="N72" s="82">
        <v>42.68</v>
      </c>
      <c r="O72" s="82">
        <v>15.12</v>
      </c>
      <c r="P72" s="82">
        <v>1465.34</v>
      </c>
      <c r="Q72" s="82">
        <v>351.57</v>
      </c>
      <c r="R72" s="83">
        <v>206.54</v>
      </c>
    </row>
    <row r="73" spans="1:18" s="12" customFormat="1" ht="12">
      <c r="A73" s="102"/>
      <c r="B73" s="105"/>
      <c r="C73" s="15" t="s">
        <v>60</v>
      </c>
      <c r="D73" s="7"/>
      <c r="E73" s="7"/>
      <c r="F73" s="13"/>
      <c r="G73" s="13"/>
      <c r="H73" s="6"/>
      <c r="I73" s="13"/>
      <c r="J73" s="13"/>
      <c r="K73" s="7">
        <v>2598.83</v>
      </c>
      <c r="L73" s="14"/>
      <c r="M73" s="92">
        <v>232.89</v>
      </c>
      <c r="N73" s="93">
        <v>22.86</v>
      </c>
      <c r="O73" s="93">
        <v>15.76</v>
      </c>
      <c r="P73" s="93">
        <v>1846.93</v>
      </c>
      <c r="Q73" s="93">
        <v>283.55</v>
      </c>
      <c r="R73" s="94">
        <v>196.85</v>
      </c>
    </row>
    <row r="74" spans="1:18" s="47" customFormat="1" ht="12.75" thickBot="1">
      <c r="A74" s="103"/>
      <c r="B74" s="106"/>
      <c r="C74" s="78" t="s">
        <v>53</v>
      </c>
      <c r="D74" s="42"/>
      <c r="E74" s="42"/>
      <c r="F74" s="43"/>
      <c r="G74" s="43"/>
      <c r="H74" s="44"/>
      <c r="I74" s="43"/>
      <c r="J74" s="43"/>
      <c r="K74" s="42"/>
      <c r="L74" s="46"/>
      <c r="M74" s="66">
        <f>100-M72*100/M73</f>
        <v>-30.799948473528275</v>
      </c>
      <c r="N74" s="86">
        <f t="shared" ref="N74:R74" si="22">100-N72*100/N73</f>
        <v>-86.701662292213484</v>
      </c>
      <c r="O74" s="67">
        <f t="shared" si="22"/>
        <v>4.0609137055837579</v>
      </c>
      <c r="P74" s="119">
        <f t="shared" si="22"/>
        <v>20.660772200354103</v>
      </c>
      <c r="Q74" s="67">
        <f t="shared" si="22"/>
        <v>-23.98871451243167</v>
      </c>
      <c r="R74" s="68">
        <f t="shared" si="22"/>
        <v>-4.9225298450596995</v>
      </c>
    </row>
    <row r="75" spans="1:18" s="5" customFormat="1" ht="15" customHeight="1">
      <c r="A75" s="101" t="s">
        <v>48</v>
      </c>
      <c r="B75" s="104" t="s">
        <v>49</v>
      </c>
      <c r="C75" s="35" t="s">
        <v>84</v>
      </c>
      <c r="D75" s="19">
        <v>16250.93</v>
      </c>
      <c r="E75" s="19">
        <v>16250.93</v>
      </c>
      <c r="F75" s="17"/>
      <c r="G75" s="17"/>
      <c r="H75" s="18"/>
      <c r="I75" s="17"/>
      <c r="J75" s="17"/>
      <c r="K75" s="41"/>
      <c r="L75" s="24">
        <f>K76-E75</f>
        <v>0</v>
      </c>
      <c r="M75" s="107"/>
      <c r="N75" s="108"/>
      <c r="O75" s="108"/>
      <c r="P75" s="108"/>
      <c r="Q75" s="108"/>
      <c r="R75" s="109"/>
    </row>
    <row r="76" spans="1:18" s="12" customFormat="1" ht="15" customHeight="1">
      <c r="A76" s="102"/>
      <c r="B76" s="105"/>
      <c r="C76" s="15" t="s">
        <v>60</v>
      </c>
      <c r="D76" s="7"/>
      <c r="E76" s="7"/>
      <c r="F76" s="13"/>
      <c r="G76" s="13"/>
      <c r="H76" s="6"/>
      <c r="I76" s="13"/>
      <c r="J76" s="13"/>
      <c r="K76" s="11">
        <v>16250.93</v>
      </c>
      <c r="L76" s="14"/>
      <c r="M76" s="110"/>
      <c r="N76" s="111"/>
      <c r="O76" s="111"/>
      <c r="P76" s="111"/>
      <c r="Q76" s="111"/>
      <c r="R76" s="112"/>
    </row>
    <row r="77" spans="1:18" s="47" customFormat="1" ht="12.75" thickBot="1">
      <c r="A77" s="103"/>
      <c r="B77" s="106"/>
      <c r="C77" s="78" t="s">
        <v>53</v>
      </c>
      <c r="D77" s="42"/>
      <c r="E77" s="42"/>
      <c r="F77" s="43"/>
      <c r="G77" s="43"/>
      <c r="H77" s="44"/>
      <c r="I77" s="43"/>
      <c r="J77" s="43"/>
      <c r="K77" s="59"/>
      <c r="L77" s="46"/>
      <c r="M77" s="113"/>
      <c r="N77" s="114"/>
      <c r="O77" s="114"/>
      <c r="P77" s="114"/>
      <c r="Q77" s="114"/>
      <c r="R77" s="115"/>
    </row>
    <row r="78" spans="1:18" s="5" customFormat="1" ht="12" thickBot="1">
      <c r="A78" s="29"/>
      <c r="B78" s="117" t="s">
        <v>50</v>
      </c>
      <c r="C78" s="117"/>
      <c r="D78" s="30">
        <f>SUM(D6:D75)</f>
        <v>430284.23</v>
      </c>
      <c r="E78" s="30">
        <f>SUM(E6:E75)</f>
        <v>460951.10000000003</v>
      </c>
      <c r="F78" s="30">
        <f t="shared" ref="F78:J78" si="23">SUM(F6:F75)</f>
        <v>0</v>
      </c>
      <c r="G78" s="30">
        <f t="shared" si="23"/>
        <v>0</v>
      </c>
      <c r="H78" s="30">
        <f t="shared" si="23"/>
        <v>0</v>
      </c>
      <c r="I78" s="30">
        <f t="shared" si="23"/>
        <v>0</v>
      </c>
      <c r="J78" s="30">
        <f t="shared" si="23"/>
        <v>0</v>
      </c>
      <c r="K78" s="30">
        <f>SUM(K7:K76)</f>
        <v>442886.05999999994</v>
      </c>
      <c r="L78" s="37">
        <f>SUM(L6:L75)</f>
        <v>-18065.039999999986</v>
      </c>
      <c r="M78" s="100"/>
      <c r="N78" s="69"/>
      <c r="O78" s="69"/>
      <c r="P78" s="69"/>
      <c r="Q78" s="69"/>
      <c r="R78" s="70"/>
    </row>
  </sheetData>
  <mergeCells count="51">
    <mergeCell ref="B2:D2"/>
    <mergeCell ref="B78:C78"/>
    <mergeCell ref="B15:B17"/>
    <mergeCell ref="B12:B14"/>
    <mergeCell ref="B9:B11"/>
    <mergeCell ref="B6:B8"/>
    <mergeCell ref="B18:B20"/>
    <mergeCell ref="B63:B65"/>
    <mergeCell ref="A6:A8"/>
    <mergeCell ref="A9:A11"/>
    <mergeCell ref="A15:A17"/>
    <mergeCell ref="A12:A14"/>
    <mergeCell ref="A18:A20"/>
    <mergeCell ref="A21:A23"/>
    <mergeCell ref="B21:B23"/>
    <mergeCell ref="A24:A26"/>
    <mergeCell ref="B24:B26"/>
    <mergeCell ref="A27:A29"/>
    <mergeCell ref="B27:B29"/>
    <mergeCell ref="A30:A32"/>
    <mergeCell ref="B30:B32"/>
    <mergeCell ref="A33:A35"/>
    <mergeCell ref="B33:B35"/>
    <mergeCell ref="A36:A38"/>
    <mergeCell ref="B36:B38"/>
    <mergeCell ref="A39:A41"/>
    <mergeCell ref="B39:B41"/>
    <mergeCell ref="A42:A44"/>
    <mergeCell ref="B42:B44"/>
    <mergeCell ref="A45:A47"/>
    <mergeCell ref="B45:B47"/>
    <mergeCell ref="A48:A50"/>
    <mergeCell ref="B48:B50"/>
    <mergeCell ref="A51:A53"/>
    <mergeCell ref="B51:B53"/>
    <mergeCell ref="A54:A56"/>
    <mergeCell ref="B54:B56"/>
    <mergeCell ref="A57:A59"/>
    <mergeCell ref="B57:B59"/>
    <mergeCell ref="A60:A62"/>
    <mergeCell ref="B60:B62"/>
    <mergeCell ref="A63:A65"/>
    <mergeCell ref="A75:A77"/>
    <mergeCell ref="B75:B77"/>
    <mergeCell ref="M75:R77"/>
    <mergeCell ref="A66:A68"/>
    <mergeCell ref="B66:B68"/>
    <mergeCell ref="A69:A71"/>
    <mergeCell ref="B69:B71"/>
    <mergeCell ref="A72:A74"/>
    <mergeCell ref="B72:B74"/>
  </mergeCells>
  <pageMargins left="0.69999998807907104" right="0.69999998807907104" top="0.75" bottom="0.75" header="0.30000001192092901" footer="0.30000001192092901"/>
  <pageSetup paperSize="9" scale="73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Садик 200 для таблички - Объект</vt:lpstr>
      <vt:lpstr>'Садик 200 для таблички - Объект'!Область_печати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Игнатьев Михаил Валерьевич</dc:creator>
  <cp:lastModifiedBy>Макарова Наталья Александровна</cp:lastModifiedBy>
  <cp:lastPrinted>2023-02-13T12:00:58Z</cp:lastPrinted>
  <dcterms:created xsi:type="dcterms:W3CDTF">2023-02-09T07:24:30Z</dcterms:created>
  <dcterms:modified xsi:type="dcterms:W3CDTF">2023-02-13T12:04:39Z</dcterms:modified>
</cp:coreProperties>
</file>